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d.docs.live.net/f3f08c9744620f9c/Skrivbord/"/>
    </mc:Choice>
  </mc:AlternateContent>
  <xr:revisionPtr revIDLastSave="3" documentId="8_{1A4A8992-3474-45FC-9C7D-3F34F0BAF0E3}" xr6:coauthVersionLast="47" xr6:coauthVersionMax="47" xr10:uidLastSave="{D546CA63-93BE-4B6F-ACF6-861C1F946A9E}"/>
  <bookViews>
    <workbookView xWindow="-120" yWindow="-120" windowWidth="29040" windowHeight="17520" tabRatio="855" xr2:uid="{00000000-000D-0000-FFFF-FFFF00000000}"/>
  </bookViews>
  <sheets>
    <sheet name="Uträkning av ersättningsvärde" sheetId="4" r:id="rId1"/>
    <sheet name="Formler" sheetId="3" r:id="rId2"/>
    <sheet name="Formulär enstaka träd" sheetId="5" r:id="rId3"/>
  </sheets>
  <definedNames>
    <definedName name="Area">'Formulär enstaka träd'!$D$15</definedName>
    <definedName name="area1214">'Formulär enstaka träd'!$D$11</definedName>
    <definedName name="basvärde">'Formulär enstaka träd'!$D$9</definedName>
    <definedName name="diam1214">'Formulär enstaka träd'!$D$10</definedName>
    <definedName name="EUR">Formler!$C$1</definedName>
    <definedName name="gatuträdetabl">'Formulär enstaka träd'!$D$27</definedName>
    <definedName name="Kostnad_per_kvcm_etabl">'Formulär enstaka träd'!$D$26</definedName>
    <definedName name="kvadratcmpris">'Formulär enstaka träd'!$D$12</definedName>
    <definedName name="planteringetableringkostnad">'Formulär enstaka träd'!$D$37</definedName>
    <definedName name="skadorvitalitet">'Formulär enstaka träd'!$D$23</definedName>
    <definedName name="Stamomkrets">'Formulär enstaka träd'!$D$14</definedName>
    <definedName name="summaskador">'Formulär enstaka träd'!$D$23</definedName>
    <definedName name="Trädets_värde">'Formulär enstaka träd'!$D$16</definedName>
    <definedName name="övrigmarketabl">'Formulär enstaka träd'!$D$28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9" i="3" l="1"/>
  <c r="S169" i="3" s="1"/>
  <c r="D164" i="3"/>
  <c r="S164" i="3" s="1"/>
  <c r="D8" i="3"/>
  <c r="S8" i="3" s="1"/>
  <c r="D9" i="3"/>
  <c r="S9" i="3" s="1"/>
  <c r="D14" i="3"/>
  <c r="D17" i="3"/>
  <c r="S17" i="3" s="1"/>
  <c r="D18" i="3"/>
  <c r="S18" i="3" s="1"/>
  <c r="D19" i="3"/>
  <c r="S19" i="3" s="1"/>
  <c r="D20" i="3"/>
  <c r="S20" i="3" s="1"/>
  <c r="D21" i="3"/>
  <c r="S21" i="3" s="1"/>
  <c r="D25" i="3"/>
  <c r="S25" i="3" s="1"/>
  <c r="D33" i="3"/>
  <c r="S33" i="3" s="1"/>
  <c r="D34" i="3"/>
  <c r="D35" i="3"/>
  <c r="D36" i="3"/>
  <c r="S36" i="3" s="1"/>
  <c r="D37" i="3"/>
  <c r="S37" i="3" s="1"/>
  <c r="D41" i="3"/>
  <c r="S41" i="3" s="1"/>
  <c r="D49" i="3"/>
  <c r="S49" i="3" s="1"/>
  <c r="D50" i="3"/>
  <c r="S50" i="3" s="1"/>
  <c r="D51" i="3"/>
  <c r="S51" i="3" s="1"/>
  <c r="D52" i="3"/>
  <c r="S52" i="3" s="1"/>
  <c r="D53" i="3"/>
  <c r="S53" i="3" s="1"/>
  <c r="D57" i="3"/>
  <c r="S57" i="3" s="1"/>
  <c r="D65" i="3"/>
  <c r="S65" i="3" s="1"/>
  <c r="D66" i="3"/>
  <c r="D67" i="3"/>
  <c r="D68" i="3"/>
  <c r="S68" i="3" s="1"/>
  <c r="D69" i="3"/>
  <c r="S69" i="3" s="1"/>
  <c r="D73" i="3"/>
  <c r="S73" i="3" s="1"/>
  <c r="D81" i="3"/>
  <c r="S81" i="3" s="1"/>
  <c r="D82" i="3"/>
  <c r="S82" i="3" s="1"/>
  <c r="D83" i="3"/>
  <c r="S83" i="3" s="1"/>
  <c r="D84" i="3"/>
  <c r="S84" i="3" s="1"/>
  <c r="D85" i="3"/>
  <c r="S85" i="3" s="1"/>
  <c r="D89" i="3"/>
  <c r="S89" i="3" s="1"/>
  <c r="D97" i="3"/>
  <c r="S97" i="3" s="1"/>
  <c r="D98" i="3"/>
  <c r="D99" i="3"/>
  <c r="D100" i="3"/>
  <c r="S100" i="3" s="1"/>
  <c r="D101" i="3"/>
  <c r="S101" i="3" s="1"/>
  <c r="D105" i="3"/>
  <c r="S105" i="3" s="1"/>
  <c r="D113" i="3"/>
  <c r="S113" i="3" s="1"/>
  <c r="D114" i="3"/>
  <c r="S114" i="3" s="1"/>
  <c r="D115" i="3"/>
  <c r="S115" i="3" s="1"/>
  <c r="D116" i="3"/>
  <c r="S116" i="3" s="1"/>
  <c r="D117" i="3"/>
  <c r="S117" i="3" s="1"/>
  <c r="D121" i="3"/>
  <c r="S121" i="3" s="1"/>
  <c r="D129" i="3"/>
  <c r="S129" i="3" s="1"/>
  <c r="D130" i="3"/>
  <c r="D131" i="3"/>
  <c r="D132" i="3"/>
  <c r="S132" i="3" s="1"/>
  <c r="D133" i="3"/>
  <c r="S133" i="3" s="1"/>
  <c r="D137" i="3"/>
  <c r="S137" i="3" s="1"/>
  <c r="D145" i="3"/>
  <c r="S145" i="3" s="1"/>
  <c r="D146" i="3"/>
  <c r="S146" i="3" s="1"/>
  <c r="D147" i="3"/>
  <c r="S147" i="3" s="1"/>
  <c r="D148" i="3"/>
  <c r="S148" i="3" s="1"/>
  <c r="D149" i="3"/>
  <c r="S149" i="3" s="1"/>
  <c r="D153" i="3"/>
  <c r="S153" i="3" s="1"/>
  <c r="D161" i="3"/>
  <c r="S161" i="3" s="1"/>
  <c r="D162" i="3"/>
  <c r="D163" i="3"/>
  <c r="E14" i="3"/>
  <c r="F14" i="3"/>
  <c r="S34" i="3"/>
  <c r="S35" i="3"/>
  <c r="S66" i="3"/>
  <c r="S67" i="3"/>
  <c r="S98" i="3"/>
  <c r="S99" i="3"/>
  <c r="S130" i="3"/>
  <c r="S131" i="3"/>
  <c r="S162" i="3"/>
  <c r="S163" i="3"/>
  <c r="S170" i="3"/>
  <c r="S171" i="3"/>
  <c r="S172" i="3"/>
  <c r="S173" i="3"/>
  <c r="S174" i="3"/>
  <c r="S175" i="3"/>
  <c r="S176" i="3"/>
  <c r="S177" i="3"/>
  <c r="S178" i="3"/>
  <c r="S179" i="3"/>
  <c r="S180"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O140" i="3"/>
  <c r="O141" i="3"/>
  <c r="O142" i="3"/>
  <c r="O143" i="3"/>
  <c r="O144" i="3"/>
  <c r="O145" i="3"/>
  <c r="O146" i="3"/>
  <c r="O147" i="3"/>
  <c r="O148" i="3"/>
  <c r="O149" i="3"/>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6" i="3"/>
  <c r="O7" i="3"/>
  <c r="O8" i="3"/>
  <c r="O9" i="3"/>
  <c r="O10" i="3"/>
  <c r="O11" i="3"/>
  <c r="O12" i="3"/>
  <c r="O13" i="3"/>
  <c r="O14" i="3"/>
  <c r="O15" i="3"/>
  <c r="O16" i="3"/>
  <c r="O17" i="3"/>
  <c r="O18" i="3"/>
  <c r="O5" i="3"/>
  <c r="S14" i="3"/>
  <c r="E6" i="3"/>
  <c r="D6" i="3" s="1"/>
  <c r="S6" i="3" s="1"/>
  <c r="F6" i="3"/>
  <c r="E7" i="3"/>
  <c r="D7" i="3" s="1"/>
  <c r="S7" i="3" s="1"/>
  <c r="F7" i="3"/>
  <c r="E8" i="3"/>
  <c r="F8" i="3"/>
  <c r="E9" i="3"/>
  <c r="F9" i="3"/>
  <c r="E10" i="3"/>
  <c r="D10" i="3" s="1"/>
  <c r="S10" i="3" s="1"/>
  <c r="F10" i="3"/>
  <c r="E11" i="3"/>
  <c r="D11" i="3" s="1"/>
  <c r="S11" i="3" s="1"/>
  <c r="F11" i="3"/>
  <c r="E12" i="3"/>
  <c r="D12" i="3" s="1"/>
  <c r="S12" i="3" s="1"/>
  <c r="F12" i="3"/>
  <c r="E13" i="3"/>
  <c r="D13" i="3" s="1"/>
  <c r="S13" i="3" s="1"/>
  <c r="F13" i="3"/>
  <c r="E15" i="3"/>
  <c r="D15" i="3" s="1"/>
  <c r="S15" i="3" s="1"/>
  <c r="F15" i="3"/>
  <c r="E16" i="3"/>
  <c r="D16" i="3" s="1"/>
  <c r="S16" i="3" s="1"/>
  <c r="F16" i="3"/>
  <c r="E17" i="3"/>
  <c r="F17" i="3"/>
  <c r="E18" i="3"/>
  <c r="F18" i="3"/>
  <c r="E19" i="3"/>
  <c r="F19" i="3"/>
  <c r="E20" i="3"/>
  <c r="F20" i="3"/>
  <c r="E21" i="3"/>
  <c r="F21" i="3"/>
  <c r="E22" i="3"/>
  <c r="F22" i="3"/>
  <c r="D22" i="3" s="1"/>
  <c r="S22" i="3" s="1"/>
  <c r="E23" i="3"/>
  <c r="D23" i="3" s="1"/>
  <c r="S23" i="3" s="1"/>
  <c r="F23" i="3"/>
  <c r="E24" i="3"/>
  <c r="D24" i="3" s="1"/>
  <c r="S24" i="3" s="1"/>
  <c r="F24" i="3"/>
  <c r="E25" i="3"/>
  <c r="F25" i="3"/>
  <c r="E26" i="3"/>
  <c r="D26" i="3" s="1"/>
  <c r="S26" i="3" s="1"/>
  <c r="F26" i="3"/>
  <c r="E27" i="3"/>
  <c r="D27" i="3" s="1"/>
  <c r="S27" i="3" s="1"/>
  <c r="F27" i="3"/>
  <c r="E28" i="3"/>
  <c r="D28" i="3" s="1"/>
  <c r="S28" i="3" s="1"/>
  <c r="F28" i="3"/>
  <c r="E29" i="3"/>
  <c r="D29" i="3" s="1"/>
  <c r="S29" i="3" s="1"/>
  <c r="F29" i="3"/>
  <c r="E30" i="3"/>
  <c r="D30" i="3" s="1"/>
  <c r="S30" i="3" s="1"/>
  <c r="F30" i="3"/>
  <c r="E31" i="3"/>
  <c r="D31" i="3" s="1"/>
  <c r="S31" i="3" s="1"/>
  <c r="F31" i="3"/>
  <c r="E32" i="3"/>
  <c r="D32" i="3" s="1"/>
  <c r="S32" i="3" s="1"/>
  <c r="F32" i="3"/>
  <c r="E33" i="3"/>
  <c r="F33" i="3"/>
  <c r="E34" i="3"/>
  <c r="F34" i="3"/>
  <c r="E35" i="3"/>
  <c r="F35" i="3"/>
  <c r="E36" i="3"/>
  <c r="F36" i="3"/>
  <c r="E37" i="3"/>
  <c r="F37" i="3"/>
  <c r="E38" i="3"/>
  <c r="F38" i="3"/>
  <c r="D38" i="3" s="1"/>
  <c r="S38" i="3" s="1"/>
  <c r="E39" i="3"/>
  <c r="D39" i="3" s="1"/>
  <c r="S39" i="3" s="1"/>
  <c r="F39" i="3"/>
  <c r="E40" i="3"/>
  <c r="D40" i="3" s="1"/>
  <c r="S40" i="3" s="1"/>
  <c r="F40" i="3"/>
  <c r="E41" i="3"/>
  <c r="F41" i="3"/>
  <c r="E42" i="3"/>
  <c r="D42" i="3" s="1"/>
  <c r="S42" i="3" s="1"/>
  <c r="F42" i="3"/>
  <c r="E43" i="3"/>
  <c r="D43" i="3" s="1"/>
  <c r="S43" i="3" s="1"/>
  <c r="F43" i="3"/>
  <c r="E44" i="3"/>
  <c r="D44" i="3" s="1"/>
  <c r="S44" i="3" s="1"/>
  <c r="F44" i="3"/>
  <c r="E45" i="3"/>
  <c r="D45" i="3" s="1"/>
  <c r="S45" i="3" s="1"/>
  <c r="F45" i="3"/>
  <c r="E46" i="3"/>
  <c r="D46" i="3" s="1"/>
  <c r="S46" i="3" s="1"/>
  <c r="F46" i="3"/>
  <c r="E47" i="3"/>
  <c r="D47" i="3" s="1"/>
  <c r="S47" i="3" s="1"/>
  <c r="F47" i="3"/>
  <c r="E48" i="3"/>
  <c r="D48" i="3" s="1"/>
  <c r="S48" i="3" s="1"/>
  <c r="F48" i="3"/>
  <c r="E49" i="3"/>
  <c r="F49" i="3"/>
  <c r="E50" i="3"/>
  <c r="F50" i="3"/>
  <c r="E51" i="3"/>
  <c r="F51" i="3"/>
  <c r="E52" i="3"/>
  <c r="F52" i="3"/>
  <c r="E53" i="3"/>
  <c r="F53" i="3"/>
  <c r="E54" i="3"/>
  <c r="F54" i="3"/>
  <c r="D54" i="3" s="1"/>
  <c r="S54" i="3" s="1"/>
  <c r="E55" i="3"/>
  <c r="D55" i="3" s="1"/>
  <c r="S55" i="3" s="1"/>
  <c r="F55" i="3"/>
  <c r="E56" i="3"/>
  <c r="D56" i="3" s="1"/>
  <c r="S56" i="3" s="1"/>
  <c r="F56" i="3"/>
  <c r="E57" i="3"/>
  <c r="F57" i="3"/>
  <c r="E58" i="3"/>
  <c r="D58" i="3" s="1"/>
  <c r="S58" i="3" s="1"/>
  <c r="F58" i="3"/>
  <c r="E59" i="3"/>
  <c r="D59" i="3" s="1"/>
  <c r="S59" i="3" s="1"/>
  <c r="F59" i="3"/>
  <c r="E60" i="3"/>
  <c r="D60" i="3" s="1"/>
  <c r="S60" i="3" s="1"/>
  <c r="F60" i="3"/>
  <c r="E61" i="3"/>
  <c r="D61" i="3" s="1"/>
  <c r="S61" i="3" s="1"/>
  <c r="F61" i="3"/>
  <c r="E62" i="3"/>
  <c r="D62" i="3" s="1"/>
  <c r="S62" i="3" s="1"/>
  <c r="F62" i="3"/>
  <c r="E63" i="3"/>
  <c r="D63" i="3" s="1"/>
  <c r="S63" i="3" s="1"/>
  <c r="F63" i="3"/>
  <c r="E64" i="3"/>
  <c r="D64" i="3" s="1"/>
  <c r="S64" i="3" s="1"/>
  <c r="F64" i="3"/>
  <c r="E65" i="3"/>
  <c r="F65" i="3"/>
  <c r="E66" i="3"/>
  <c r="F66" i="3"/>
  <c r="E67" i="3"/>
  <c r="F67" i="3"/>
  <c r="E68" i="3"/>
  <c r="F68" i="3"/>
  <c r="E69" i="3"/>
  <c r="F69" i="3"/>
  <c r="E70" i="3"/>
  <c r="F70" i="3"/>
  <c r="D70" i="3" s="1"/>
  <c r="S70" i="3" s="1"/>
  <c r="E71" i="3"/>
  <c r="D71" i="3" s="1"/>
  <c r="S71" i="3" s="1"/>
  <c r="F71" i="3"/>
  <c r="E72" i="3"/>
  <c r="D72" i="3" s="1"/>
  <c r="S72" i="3" s="1"/>
  <c r="F72" i="3"/>
  <c r="E73" i="3"/>
  <c r="F73" i="3"/>
  <c r="E74" i="3"/>
  <c r="D74" i="3" s="1"/>
  <c r="S74" i="3" s="1"/>
  <c r="F74" i="3"/>
  <c r="E75" i="3"/>
  <c r="D75" i="3" s="1"/>
  <c r="S75" i="3" s="1"/>
  <c r="F75" i="3"/>
  <c r="E76" i="3"/>
  <c r="D76" i="3" s="1"/>
  <c r="S76" i="3" s="1"/>
  <c r="F76" i="3"/>
  <c r="E77" i="3"/>
  <c r="D77" i="3" s="1"/>
  <c r="S77" i="3" s="1"/>
  <c r="F77" i="3"/>
  <c r="E78" i="3"/>
  <c r="D78" i="3" s="1"/>
  <c r="S78" i="3" s="1"/>
  <c r="F78" i="3"/>
  <c r="E79" i="3"/>
  <c r="D79" i="3" s="1"/>
  <c r="S79" i="3" s="1"/>
  <c r="F79" i="3"/>
  <c r="E80" i="3"/>
  <c r="D80" i="3" s="1"/>
  <c r="S80" i="3" s="1"/>
  <c r="F80" i="3"/>
  <c r="E81" i="3"/>
  <c r="F81" i="3"/>
  <c r="E82" i="3"/>
  <c r="F82" i="3"/>
  <c r="E83" i="3"/>
  <c r="F83" i="3"/>
  <c r="E84" i="3"/>
  <c r="F84" i="3"/>
  <c r="E85" i="3"/>
  <c r="F85" i="3"/>
  <c r="E86" i="3"/>
  <c r="F86" i="3"/>
  <c r="D86" i="3" s="1"/>
  <c r="S86" i="3" s="1"/>
  <c r="E87" i="3"/>
  <c r="D87" i="3" s="1"/>
  <c r="S87" i="3" s="1"/>
  <c r="F87" i="3"/>
  <c r="E88" i="3"/>
  <c r="D88" i="3" s="1"/>
  <c r="S88" i="3" s="1"/>
  <c r="F88" i="3"/>
  <c r="E89" i="3"/>
  <c r="F89" i="3"/>
  <c r="E90" i="3"/>
  <c r="D90" i="3" s="1"/>
  <c r="S90" i="3" s="1"/>
  <c r="F90" i="3"/>
  <c r="E91" i="3"/>
  <c r="D91" i="3" s="1"/>
  <c r="S91" i="3" s="1"/>
  <c r="F91" i="3"/>
  <c r="E92" i="3"/>
  <c r="D92" i="3" s="1"/>
  <c r="S92" i="3" s="1"/>
  <c r="F92" i="3"/>
  <c r="E93" i="3"/>
  <c r="D93" i="3" s="1"/>
  <c r="S93" i="3" s="1"/>
  <c r="F93" i="3"/>
  <c r="E94" i="3"/>
  <c r="D94" i="3" s="1"/>
  <c r="S94" i="3" s="1"/>
  <c r="F94" i="3"/>
  <c r="E95" i="3"/>
  <c r="D95" i="3" s="1"/>
  <c r="S95" i="3" s="1"/>
  <c r="F95" i="3"/>
  <c r="E96" i="3"/>
  <c r="D96" i="3" s="1"/>
  <c r="S96" i="3" s="1"/>
  <c r="F96" i="3"/>
  <c r="E97" i="3"/>
  <c r="F97" i="3"/>
  <c r="E98" i="3"/>
  <c r="F98" i="3"/>
  <c r="E99" i="3"/>
  <c r="F99" i="3"/>
  <c r="E100" i="3"/>
  <c r="F100" i="3"/>
  <c r="E101" i="3"/>
  <c r="F101" i="3"/>
  <c r="E102" i="3"/>
  <c r="F102" i="3"/>
  <c r="D102" i="3" s="1"/>
  <c r="S102" i="3" s="1"/>
  <c r="E103" i="3"/>
  <c r="D103" i="3" s="1"/>
  <c r="S103" i="3" s="1"/>
  <c r="F103" i="3"/>
  <c r="E104" i="3"/>
  <c r="D104" i="3" s="1"/>
  <c r="S104" i="3" s="1"/>
  <c r="F104" i="3"/>
  <c r="E105" i="3"/>
  <c r="F105" i="3"/>
  <c r="E106" i="3"/>
  <c r="D106" i="3" s="1"/>
  <c r="S106" i="3" s="1"/>
  <c r="F106" i="3"/>
  <c r="E107" i="3"/>
  <c r="D107" i="3" s="1"/>
  <c r="S107" i="3" s="1"/>
  <c r="F107" i="3"/>
  <c r="E108" i="3"/>
  <c r="D108" i="3" s="1"/>
  <c r="S108" i="3" s="1"/>
  <c r="F108" i="3"/>
  <c r="E109" i="3"/>
  <c r="D109" i="3" s="1"/>
  <c r="S109" i="3" s="1"/>
  <c r="F109" i="3"/>
  <c r="E110" i="3"/>
  <c r="D110" i="3" s="1"/>
  <c r="S110" i="3" s="1"/>
  <c r="F110" i="3"/>
  <c r="E111" i="3"/>
  <c r="D111" i="3" s="1"/>
  <c r="S111" i="3" s="1"/>
  <c r="F111" i="3"/>
  <c r="E112" i="3"/>
  <c r="D112" i="3" s="1"/>
  <c r="S112" i="3" s="1"/>
  <c r="F112" i="3"/>
  <c r="E113" i="3"/>
  <c r="F113" i="3"/>
  <c r="E114" i="3"/>
  <c r="F114" i="3"/>
  <c r="E115" i="3"/>
  <c r="F115" i="3"/>
  <c r="E116" i="3"/>
  <c r="F116" i="3"/>
  <c r="E117" i="3"/>
  <c r="F117" i="3"/>
  <c r="E118" i="3"/>
  <c r="F118" i="3"/>
  <c r="D118" i="3" s="1"/>
  <c r="S118" i="3" s="1"/>
  <c r="E119" i="3"/>
  <c r="D119" i="3" s="1"/>
  <c r="S119" i="3" s="1"/>
  <c r="F119" i="3"/>
  <c r="E120" i="3"/>
  <c r="D120" i="3" s="1"/>
  <c r="S120" i="3" s="1"/>
  <c r="F120" i="3"/>
  <c r="E121" i="3"/>
  <c r="F121" i="3"/>
  <c r="E122" i="3"/>
  <c r="D122" i="3" s="1"/>
  <c r="S122" i="3" s="1"/>
  <c r="F122" i="3"/>
  <c r="E123" i="3"/>
  <c r="D123" i="3" s="1"/>
  <c r="S123" i="3" s="1"/>
  <c r="F123" i="3"/>
  <c r="E124" i="3"/>
  <c r="D124" i="3" s="1"/>
  <c r="S124" i="3" s="1"/>
  <c r="F124" i="3"/>
  <c r="E125" i="3"/>
  <c r="D125" i="3" s="1"/>
  <c r="S125" i="3" s="1"/>
  <c r="F125" i="3"/>
  <c r="E126" i="3"/>
  <c r="D126" i="3" s="1"/>
  <c r="S126" i="3" s="1"/>
  <c r="F126" i="3"/>
  <c r="E127" i="3"/>
  <c r="D127" i="3" s="1"/>
  <c r="S127" i="3" s="1"/>
  <c r="F127" i="3"/>
  <c r="E128" i="3"/>
  <c r="D128" i="3" s="1"/>
  <c r="S128" i="3" s="1"/>
  <c r="F128" i="3"/>
  <c r="E129" i="3"/>
  <c r="F129" i="3"/>
  <c r="E130" i="3"/>
  <c r="F130" i="3"/>
  <c r="E131" i="3"/>
  <c r="F131" i="3"/>
  <c r="E132" i="3"/>
  <c r="F132" i="3"/>
  <c r="E133" i="3"/>
  <c r="F133" i="3"/>
  <c r="E134" i="3"/>
  <c r="F134" i="3"/>
  <c r="D134" i="3" s="1"/>
  <c r="S134" i="3" s="1"/>
  <c r="E135" i="3"/>
  <c r="D135" i="3" s="1"/>
  <c r="S135" i="3" s="1"/>
  <c r="F135" i="3"/>
  <c r="E136" i="3"/>
  <c r="D136" i="3" s="1"/>
  <c r="S136" i="3" s="1"/>
  <c r="F136" i="3"/>
  <c r="E137" i="3"/>
  <c r="F137" i="3"/>
  <c r="E138" i="3"/>
  <c r="D138" i="3" s="1"/>
  <c r="S138" i="3" s="1"/>
  <c r="F138" i="3"/>
  <c r="E139" i="3"/>
  <c r="D139" i="3" s="1"/>
  <c r="S139" i="3" s="1"/>
  <c r="F139" i="3"/>
  <c r="E140" i="3"/>
  <c r="D140" i="3" s="1"/>
  <c r="S140" i="3" s="1"/>
  <c r="F140" i="3"/>
  <c r="E141" i="3"/>
  <c r="D141" i="3" s="1"/>
  <c r="S141" i="3" s="1"/>
  <c r="F141" i="3"/>
  <c r="E142" i="3"/>
  <c r="D142" i="3" s="1"/>
  <c r="S142" i="3" s="1"/>
  <c r="F142" i="3"/>
  <c r="E143" i="3"/>
  <c r="D143" i="3" s="1"/>
  <c r="S143" i="3" s="1"/>
  <c r="F143" i="3"/>
  <c r="E144" i="3"/>
  <c r="D144" i="3" s="1"/>
  <c r="S144" i="3" s="1"/>
  <c r="F144" i="3"/>
  <c r="E145" i="3"/>
  <c r="F145" i="3"/>
  <c r="E146" i="3"/>
  <c r="F146" i="3"/>
  <c r="E147" i="3"/>
  <c r="F147" i="3"/>
  <c r="E148" i="3"/>
  <c r="F148" i="3"/>
  <c r="E149" i="3"/>
  <c r="F149" i="3"/>
  <c r="E150" i="3"/>
  <c r="F150" i="3"/>
  <c r="D150" i="3" s="1"/>
  <c r="S150" i="3" s="1"/>
  <c r="E151" i="3"/>
  <c r="D151" i="3" s="1"/>
  <c r="S151" i="3" s="1"/>
  <c r="F151" i="3"/>
  <c r="E152" i="3"/>
  <c r="D152" i="3" s="1"/>
  <c r="S152" i="3" s="1"/>
  <c r="F152" i="3"/>
  <c r="E153" i="3"/>
  <c r="F153" i="3"/>
  <c r="E154" i="3"/>
  <c r="D154" i="3" s="1"/>
  <c r="S154" i="3" s="1"/>
  <c r="F154" i="3"/>
  <c r="E155" i="3"/>
  <c r="D155" i="3" s="1"/>
  <c r="S155" i="3" s="1"/>
  <c r="F155" i="3"/>
  <c r="E156" i="3"/>
  <c r="D156" i="3" s="1"/>
  <c r="S156" i="3" s="1"/>
  <c r="F156" i="3"/>
  <c r="E157" i="3"/>
  <c r="D157" i="3" s="1"/>
  <c r="S157" i="3" s="1"/>
  <c r="F157" i="3"/>
  <c r="E158" i="3"/>
  <c r="D158" i="3" s="1"/>
  <c r="S158" i="3" s="1"/>
  <c r="F158" i="3"/>
  <c r="E159" i="3"/>
  <c r="D159" i="3" s="1"/>
  <c r="S159" i="3" s="1"/>
  <c r="F159" i="3"/>
  <c r="E160" i="3"/>
  <c r="D160" i="3" s="1"/>
  <c r="S160" i="3" s="1"/>
  <c r="F160" i="3"/>
  <c r="E161" i="3"/>
  <c r="F161" i="3"/>
  <c r="E162" i="3"/>
  <c r="F162" i="3"/>
  <c r="E163" i="3"/>
  <c r="F163" i="3"/>
  <c r="E164" i="3"/>
  <c r="F164" i="3"/>
  <c r="E165" i="3"/>
  <c r="F165" i="3"/>
  <c r="D165" i="3" s="1"/>
  <c r="S165" i="3" s="1"/>
  <c r="E166" i="3"/>
  <c r="D166" i="3" s="1"/>
  <c r="S166" i="3" s="1"/>
  <c r="F166" i="3"/>
  <c r="E167" i="3"/>
  <c r="D167" i="3" s="1"/>
  <c r="S167" i="3" s="1"/>
  <c r="F167" i="3"/>
  <c r="E168" i="3"/>
  <c r="D168" i="3" s="1"/>
  <c r="S168" i="3" s="1"/>
  <c r="F168" i="3"/>
  <c r="E169" i="3"/>
  <c r="F169" i="3"/>
  <c r="F170" i="3" l="1"/>
  <c r="E170" i="3"/>
  <c r="O102" i="4" l="1"/>
  <c r="G102" i="4"/>
  <c r="J102" i="4" s="1"/>
  <c r="C102" i="4"/>
  <c r="B102" i="4"/>
  <c r="O101" i="4"/>
  <c r="G101" i="4"/>
  <c r="J101" i="4" s="1"/>
  <c r="C101" i="4"/>
  <c r="B101" i="4"/>
  <c r="O100" i="4"/>
  <c r="G100" i="4"/>
  <c r="J100" i="4" s="1"/>
  <c r="C100" i="4"/>
  <c r="B100" i="4"/>
  <c r="O99" i="4"/>
  <c r="G99" i="4"/>
  <c r="C99" i="4"/>
  <c r="B99" i="4"/>
  <c r="O98" i="4"/>
  <c r="J98" i="4"/>
  <c r="G98" i="4"/>
  <c r="C98" i="4"/>
  <c r="B98" i="4"/>
  <c r="O97" i="4"/>
  <c r="G97" i="4"/>
  <c r="J97" i="4" s="1"/>
  <c r="C97" i="4"/>
  <c r="B97" i="4"/>
  <c r="O96" i="4"/>
  <c r="G96" i="4"/>
  <c r="J96" i="4" s="1"/>
  <c r="C96" i="4"/>
  <c r="B96" i="4"/>
  <c r="O95" i="4"/>
  <c r="G95" i="4"/>
  <c r="J95" i="4" s="1"/>
  <c r="C95" i="4"/>
  <c r="B95" i="4"/>
  <c r="O94" i="4"/>
  <c r="G94" i="4"/>
  <c r="J94" i="4" s="1"/>
  <c r="C94" i="4"/>
  <c r="B94" i="4"/>
  <c r="O93" i="4"/>
  <c r="G93" i="4"/>
  <c r="J93" i="4" s="1"/>
  <c r="C93" i="4"/>
  <c r="B93" i="4"/>
  <c r="O92" i="4"/>
  <c r="G92" i="4"/>
  <c r="J92" i="4" s="1"/>
  <c r="C92" i="4"/>
  <c r="B92" i="4"/>
  <c r="O91" i="4"/>
  <c r="G91" i="4"/>
  <c r="J91" i="4" s="1"/>
  <c r="C91" i="4"/>
  <c r="B91" i="4"/>
  <c r="O90" i="4"/>
  <c r="G90" i="4"/>
  <c r="J90" i="4" s="1"/>
  <c r="C90" i="4"/>
  <c r="B90" i="4"/>
  <c r="O89" i="4"/>
  <c r="G89" i="4"/>
  <c r="J89" i="4" s="1"/>
  <c r="C89" i="4"/>
  <c r="B89" i="4"/>
  <c r="O88" i="4"/>
  <c r="G88" i="4"/>
  <c r="C88" i="4"/>
  <c r="B88" i="4"/>
  <c r="O87" i="4"/>
  <c r="J87" i="4"/>
  <c r="G87" i="4"/>
  <c r="C87" i="4"/>
  <c r="B87" i="4"/>
  <c r="O86" i="4"/>
  <c r="G86" i="4"/>
  <c r="J86" i="4" s="1"/>
  <c r="C86" i="4"/>
  <c r="B86" i="4"/>
  <c r="O85" i="4"/>
  <c r="G85" i="4"/>
  <c r="J85" i="4" s="1"/>
  <c r="C85" i="4"/>
  <c r="B85" i="4"/>
  <c r="O84" i="4"/>
  <c r="G84" i="4"/>
  <c r="J84" i="4" s="1"/>
  <c r="C84" i="4"/>
  <c r="B84" i="4"/>
  <c r="O83" i="4"/>
  <c r="G83" i="4"/>
  <c r="J83" i="4" s="1"/>
  <c r="C83" i="4"/>
  <c r="B83" i="4"/>
  <c r="O82" i="4"/>
  <c r="G82" i="4"/>
  <c r="J82" i="4" s="1"/>
  <c r="C82" i="4"/>
  <c r="B82" i="4"/>
  <c r="O81" i="4"/>
  <c r="G81" i="4"/>
  <c r="J81" i="4" s="1"/>
  <c r="C81" i="4"/>
  <c r="B81" i="4"/>
  <c r="O80" i="4"/>
  <c r="G80" i="4"/>
  <c r="J80" i="4" s="1"/>
  <c r="C80" i="4"/>
  <c r="B80" i="4"/>
  <c r="O79" i="4"/>
  <c r="G79" i="4"/>
  <c r="J79" i="4" s="1"/>
  <c r="C79" i="4"/>
  <c r="B79" i="4"/>
  <c r="O78" i="4"/>
  <c r="J78" i="4"/>
  <c r="G78" i="4"/>
  <c r="C78" i="4"/>
  <c r="B78" i="4"/>
  <c r="O77" i="4"/>
  <c r="G77" i="4"/>
  <c r="J77" i="4" s="1"/>
  <c r="C77" i="4"/>
  <c r="B77" i="4"/>
  <c r="O76" i="4"/>
  <c r="G76" i="4"/>
  <c r="J76" i="4" s="1"/>
  <c r="C76" i="4"/>
  <c r="B76" i="4"/>
  <c r="O75" i="4"/>
  <c r="G75" i="4"/>
  <c r="J75" i="4" s="1"/>
  <c r="C75" i="4"/>
  <c r="B75" i="4"/>
  <c r="O74" i="4"/>
  <c r="G74" i="4"/>
  <c r="J74" i="4" s="1"/>
  <c r="C74" i="4"/>
  <c r="B74" i="4"/>
  <c r="O73" i="4"/>
  <c r="G73" i="4"/>
  <c r="J73" i="4" s="1"/>
  <c r="C73" i="4"/>
  <c r="B73" i="4"/>
  <c r="O72" i="4"/>
  <c r="G72" i="4"/>
  <c r="J72" i="4" s="1"/>
  <c r="C72" i="4"/>
  <c r="B72" i="4"/>
  <c r="E171" i="3"/>
  <c r="F171" i="3"/>
  <c r="E172" i="3"/>
  <c r="F172" i="3"/>
  <c r="E173" i="3"/>
  <c r="F173" i="3"/>
  <c r="E174" i="3"/>
  <c r="F174" i="3"/>
  <c r="E175" i="3"/>
  <c r="F175" i="3"/>
  <c r="E176" i="3"/>
  <c r="F176" i="3"/>
  <c r="E177" i="3"/>
  <c r="F177" i="3"/>
  <c r="E178" i="3"/>
  <c r="F178" i="3"/>
  <c r="E179" i="3"/>
  <c r="F179" i="3"/>
  <c r="E180" i="3"/>
  <c r="F180" i="3"/>
  <c r="J99" i="4" l="1"/>
  <c r="J88" i="4"/>
  <c r="E5" i="3" l="1"/>
  <c r="F5" i="3"/>
  <c r="D5" i="3" l="1"/>
  <c r="S5" i="3" s="1"/>
  <c r="D9" i="5"/>
  <c r="D7" i="5"/>
  <c r="D23" i="5"/>
  <c r="D36" i="5" s="1"/>
  <c r="D15" i="5"/>
  <c r="D10" i="5"/>
  <c r="D11" i="5" s="1"/>
  <c r="F32" i="5" l="1"/>
  <c r="F31" i="5"/>
  <c r="D37" i="5"/>
  <c r="Q5" i="3"/>
  <c r="C2" i="3"/>
  <c r="E87" i="4" l="1"/>
  <c r="H87" i="4" s="1"/>
  <c r="P87" i="4" s="1"/>
  <c r="R87" i="4" s="1"/>
  <c r="E83" i="4"/>
  <c r="H83" i="4" s="1"/>
  <c r="P83" i="4" s="1"/>
  <c r="R83" i="4" s="1"/>
  <c r="E79" i="4"/>
  <c r="H79" i="4" s="1"/>
  <c r="P79" i="4" s="1"/>
  <c r="R79" i="4" s="1"/>
  <c r="E85" i="4"/>
  <c r="H85" i="4" s="1"/>
  <c r="P85" i="4" s="1"/>
  <c r="R85" i="4" s="1"/>
  <c r="E77" i="4"/>
  <c r="H77" i="4" s="1"/>
  <c r="P77" i="4" s="1"/>
  <c r="R77" i="4" s="1"/>
  <c r="E100" i="4"/>
  <c r="H100" i="4" s="1"/>
  <c r="P100" i="4" s="1"/>
  <c r="R100" i="4" s="1"/>
  <c r="E80" i="4"/>
  <c r="H80" i="4" s="1"/>
  <c r="P80" i="4" s="1"/>
  <c r="R80" i="4" s="1"/>
  <c r="E76" i="4"/>
  <c r="H76" i="4" s="1"/>
  <c r="P76" i="4" s="1"/>
  <c r="R76" i="4" s="1"/>
  <c r="E72" i="4"/>
  <c r="H72" i="4" s="1"/>
  <c r="P72" i="4" s="1"/>
  <c r="R72" i="4" s="1"/>
  <c r="E91" i="4"/>
  <c r="H91" i="4" s="1"/>
  <c r="P91" i="4" s="1"/>
  <c r="R91" i="4" s="1"/>
  <c r="E75" i="4"/>
  <c r="H75" i="4" s="1"/>
  <c r="P75" i="4" s="1"/>
  <c r="R75" i="4" s="1"/>
  <c r="E90" i="4"/>
  <c r="H90" i="4" s="1"/>
  <c r="P90" i="4" s="1"/>
  <c r="R90" i="4" s="1"/>
  <c r="E86" i="4"/>
  <c r="H86" i="4" s="1"/>
  <c r="P86" i="4" s="1"/>
  <c r="R86" i="4" s="1"/>
  <c r="E78" i="4"/>
  <c r="H78" i="4" s="1"/>
  <c r="P78" i="4" s="1"/>
  <c r="R78" i="4" s="1"/>
  <c r="E74" i="4"/>
  <c r="H74" i="4" s="1"/>
  <c r="P74" i="4" s="1"/>
  <c r="R74" i="4" s="1"/>
  <c r="E81" i="4"/>
  <c r="H81" i="4" s="1"/>
  <c r="P81" i="4" s="1"/>
  <c r="R81" i="4" s="1"/>
  <c r="E92" i="4"/>
  <c r="H92" i="4" s="1"/>
  <c r="P92" i="4" s="1"/>
  <c r="R92" i="4" s="1"/>
  <c r="E88" i="4"/>
  <c r="H88" i="4" s="1"/>
  <c r="P88" i="4" s="1"/>
  <c r="R88" i="4" s="1"/>
  <c r="E84" i="4"/>
  <c r="H84" i="4" s="1"/>
  <c r="P84" i="4" s="1"/>
  <c r="R84" i="4" s="1"/>
  <c r="E99" i="4"/>
  <c r="H99" i="4" s="1"/>
  <c r="P99" i="4" s="1"/>
  <c r="R99" i="4" s="1"/>
  <c r="E95" i="4"/>
  <c r="H95" i="4" s="1"/>
  <c r="P95" i="4" s="1"/>
  <c r="R95" i="4" s="1"/>
  <c r="E102" i="4"/>
  <c r="H102" i="4" s="1"/>
  <c r="P102" i="4" s="1"/>
  <c r="R102" i="4" s="1"/>
  <c r="E98" i="4"/>
  <c r="H98" i="4" s="1"/>
  <c r="P98" i="4" s="1"/>
  <c r="R98" i="4" s="1"/>
  <c r="E94" i="4"/>
  <c r="H94" i="4" s="1"/>
  <c r="P94" i="4" s="1"/>
  <c r="R94" i="4" s="1"/>
  <c r="E82" i="4"/>
  <c r="H82" i="4" s="1"/>
  <c r="P82" i="4" s="1"/>
  <c r="R82" i="4" s="1"/>
  <c r="E73" i="4"/>
  <c r="H73" i="4" s="1"/>
  <c r="P73" i="4" s="1"/>
  <c r="R73" i="4" s="1"/>
  <c r="E96" i="4"/>
  <c r="H96" i="4" s="1"/>
  <c r="P96" i="4" s="1"/>
  <c r="R96" i="4" s="1"/>
  <c r="E101" i="4"/>
  <c r="H101" i="4" s="1"/>
  <c r="P101" i="4" s="1"/>
  <c r="R101" i="4" s="1"/>
  <c r="E97" i="4"/>
  <c r="H97" i="4" s="1"/>
  <c r="P97" i="4" s="1"/>
  <c r="R97" i="4" s="1"/>
  <c r="E93" i="4"/>
  <c r="H93" i="4" s="1"/>
  <c r="P93" i="4" s="1"/>
  <c r="R93" i="4" s="1"/>
  <c r="E89" i="4"/>
  <c r="H89" i="4" s="1"/>
  <c r="P89" i="4" s="1"/>
  <c r="R89" i="4" s="1"/>
  <c r="G103" i="4"/>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4" i="4"/>
  <c r="D12" i="5" l="1"/>
  <c r="D16" i="5" s="1"/>
  <c r="D35" i="5" s="1"/>
  <c r="B7" i="4"/>
  <c r="C15" i="4"/>
  <c r="B15" i="4"/>
  <c r="C14" i="4"/>
  <c r="B14" i="4"/>
  <c r="D38" i="5" l="1"/>
  <c r="B5" i="4"/>
  <c r="C5" i="4"/>
  <c r="B6" i="4"/>
  <c r="C6" i="4"/>
  <c r="C7" i="4"/>
  <c r="B8" i="4"/>
  <c r="C8" i="4"/>
  <c r="B9" i="4"/>
  <c r="C9" i="4"/>
  <c r="B10" i="4"/>
  <c r="C10" i="4"/>
  <c r="B11" i="4"/>
  <c r="C11" i="4"/>
  <c r="B12" i="4"/>
  <c r="C12" i="4"/>
  <c r="B13" i="4"/>
  <c r="C13"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103" i="4"/>
  <c r="C103" i="4"/>
  <c r="C4" i="4"/>
  <c r="B4" i="4"/>
  <c r="E62" i="4" l="1"/>
  <c r="J62" i="4"/>
  <c r="O62" i="4"/>
  <c r="E63" i="4"/>
  <c r="J63" i="4"/>
  <c r="O63" i="4"/>
  <c r="E64" i="4"/>
  <c r="J64" i="4"/>
  <c r="O64" i="4"/>
  <c r="E65" i="4"/>
  <c r="J65" i="4"/>
  <c r="O65" i="4"/>
  <c r="E66" i="4"/>
  <c r="J66" i="4"/>
  <c r="O66" i="4"/>
  <c r="E67" i="4"/>
  <c r="J67" i="4"/>
  <c r="O67" i="4"/>
  <c r="E68" i="4"/>
  <c r="J68" i="4"/>
  <c r="O68" i="4"/>
  <c r="E69" i="4"/>
  <c r="J69" i="4"/>
  <c r="O69" i="4"/>
  <c r="E70" i="4"/>
  <c r="J70" i="4"/>
  <c r="O70" i="4"/>
  <c r="E71" i="4"/>
  <c r="J71" i="4"/>
  <c r="O71" i="4"/>
  <c r="E103" i="4"/>
  <c r="J103" i="4"/>
  <c r="O103" i="4"/>
  <c r="E33" i="4"/>
  <c r="J33" i="4"/>
  <c r="O33" i="4"/>
  <c r="E34" i="4"/>
  <c r="J34" i="4"/>
  <c r="O34" i="4"/>
  <c r="E35" i="4"/>
  <c r="J35" i="4"/>
  <c r="O35" i="4"/>
  <c r="E36" i="4"/>
  <c r="J36" i="4"/>
  <c r="O36" i="4"/>
  <c r="E37" i="4"/>
  <c r="J37" i="4"/>
  <c r="O37" i="4"/>
  <c r="E38" i="4"/>
  <c r="J38" i="4"/>
  <c r="O38" i="4"/>
  <c r="E39" i="4"/>
  <c r="J39" i="4"/>
  <c r="O39" i="4"/>
  <c r="E40" i="4"/>
  <c r="J40" i="4"/>
  <c r="O40" i="4"/>
  <c r="E41" i="4"/>
  <c r="J41" i="4"/>
  <c r="O41" i="4"/>
  <c r="E42" i="4"/>
  <c r="J42" i="4"/>
  <c r="O42" i="4"/>
  <c r="E43" i="4"/>
  <c r="J43" i="4"/>
  <c r="O43" i="4"/>
  <c r="E44" i="4"/>
  <c r="J44" i="4"/>
  <c r="O44" i="4"/>
  <c r="E45" i="4"/>
  <c r="J45" i="4"/>
  <c r="O45" i="4"/>
  <c r="E46" i="4"/>
  <c r="J46" i="4"/>
  <c r="O46" i="4"/>
  <c r="E47" i="4"/>
  <c r="J47" i="4"/>
  <c r="O47" i="4"/>
  <c r="E48" i="4"/>
  <c r="J48" i="4"/>
  <c r="O48" i="4"/>
  <c r="E49" i="4"/>
  <c r="J49" i="4"/>
  <c r="O49" i="4"/>
  <c r="E50" i="4"/>
  <c r="J50" i="4"/>
  <c r="O50" i="4"/>
  <c r="E51" i="4"/>
  <c r="J51" i="4"/>
  <c r="O51" i="4"/>
  <c r="E52" i="4"/>
  <c r="J52" i="4"/>
  <c r="O52" i="4"/>
  <c r="E53" i="4"/>
  <c r="J53" i="4"/>
  <c r="O53" i="4"/>
  <c r="E54" i="4"/>
  <c r="J54" i="4"/>
  <c r="O54" i="4"/>
  <c r="E55" i="4"/>
  <c r="J55" i="4"/>
  <c r="O55" i="4"/>
  <c r="E56" i="4"/>
  <c r="J56" i="4"/>
  <c r="O56" i="4"/>
  <c r="E57" i="4"/>
  <c r="J57" i="4"/>
  <c r="O57" i="4"/>
  <c r="E58" i="4"/>
  <c r="J58" i="4"/>
  <c r="O58" i="4"/>
  <c r="E59" i="4"/>
  <c r="J59" i="4"/>
  <c r="O59" i="4"/>
  <c r="E60" i="4"/>
  <c r="J60" i="4"/>
  <c r="O60" i="4"/>
  <c r="E61" i="4"/>
  <c r="J61" i="4"/>
  <c r="O61" i="4"/>
  <c r="O32" i="4"/>
  <c r="J32" i="4"/>
  <c r="E32" i="4"/>
  <c r="O5" i="4"/>
  <c r="O6" i="4"/>
  <c r="O7" i="4"/>
  <c r="O8" i="4"/>
  <c r="O9" i="4"/>
  <c r="O10" i="4"/>
  <c r="O11" i="4"/>
  <c r="O12" i="4"/>
  <c r="O13" i="4"/>
  <c r="O14" i="4"/>
  <c r="O15" i="4"/>
  <c r="O16" i="4"/>
  <c r="O17" i="4"/>
  <c r="O18" i="4"/>
  <c r="O19" i="4"/>
  <c r="O20" i="4"/>
  <c r="O21" i="4"/>
  <c r="O22" i="4"/>
  <c r="O23" i="4"/>
  <c r="O24" i="4"/>
  <c r="O25" i="4"/>
  <c r="O26" i="4"/>
  <c r="O27" i="4"/>
  <c r="O28" i="4"/>
  <c r="O29" i="4"/>
  <c r="O30" i="4"/>
  <c r="O31" i="4"/>
  <c r="O4" i="4"/>
  <c r="E24" i="4"/>
  <c r="J24" i="4"/>
  <c r="E25" i="4"/>
  <c r="J25" i="4"/>
  <c r="E26" i="4"/>
  <c r="J26" i="4"/>
  <c r="E27" i="4"/>
  <c r="J27" i="4"/>
  <c r="E28" i="4"/>
  <c r="J28" i="4"/>
  <c r="E29" i="4"/>
  <c r="J29" i="4"/>
  <c r="E30" i="4"/>
  <c r="J30" i="4"/>
  <c r="E31" i="4"/>
  <c r="J31" i="4"/>
  <c r="J5" i="4"/>
  <c r="J6" i="4"/>
  <c r="J7" i="4"/>
  <c r="J8" i="4"/>
  <c r="J9" i="4"/>
  <c r="J10" i="4"/>
  <c r="J11" i="4"/>
  <c r="J12" i="4"/>
  <c r="J13" i="4"/>
  <c r="J14" i="4"/>
  <c r="J15" i="4"/>
  <c r="J16" i="4"/>
  <c r="J17" i="4"/>
  <c r="J18" i="4"/>
  <c r="J19" i="4"/>
  <c r="J20" i="4"/>
  <c r="J21" i="4"/>
  <c r="E22" i="4"/>
  <c r="J22" i="4"/>
  <c r="E23" i="4"/>
  <c r="J23" i="4"/>
  <c r="H51" i="4" l="1"/>
  <c r="P51" i="4" s="1"/>
  <c r="R51" i="4" s="1"/>
  <c r="H39" i="4"/>
  <c r="P39" i="4" s="1"/>
  <c r="R39" i="4" s="1"/>
  <c r="H35" i="4"/>
  <c r="P35" i="4" s="1"/>
  <c r="R35" i="4" s="1"/>
  <c r="H68" i="4"/>
  <c r="P68" i="4" s="1"/>
  <c r="R68" i="4" s="1"/>
  <c r="H49" i="4"/>
  <c r="P49" i="4" s="1"/>
  <c r="R49" i="4" s="1"/>
  <c r="H41" i="4"/>
  <c r="P41" i="4" s="1"/>
  <c r="R41" i="4" s="1"/>
  <c r="H71" i="4"/>
  <c r="P71" i="4" s="1"/>
  <c r="R71" i="4" s="1"/>
  <c r="H58" i="4"/>
  <c r="P58" i="4" s="1"/>
  <c r="R58" i="4" s="1"/>
  <c r="H48" i="4"/>
  <c r="P48" i="4" s="1"/>
  <c r="R48" i="4" s="1"/>
  <c r="H40" i="4"/>
  <c r="P40" i="4" s="1"/>
  <c r="R40" i="4" s="1"/>
  <c r="H34" i="4"/>
  <c r="P34" i="4" s="1"/>
  <c r="R34" i="4" s="1"/>
  <c r="H42" i="4"/>
  <c r="P42" i="4" s="1"/>
  <c r="R42" i="4" s="1"/>
  <c r="H50" i="4"/>
  <c r="P50" i="4" s="1"/>
  <c r="R50" i="4" s="1"/>
  <c r="H38" i="4"/>
  <c r="P38" i="4" s="1"/>
  <c r="R38" i="4" s="1"/>
  <c r="H61" i="4"/>
  <c r="P61" i="4" s="1"/>
  <c r="R61" i="4" s="1"/>
  <c r="H44" i="4"/>
  <c r="P44" i="4" s="1"/>
  <c r="R44" i="4" s="1"/>
  <c r="H33" i="4"/>
  <c r="P33" i="4" s="1"/>
  <c r="R33" i="4" s="1"/>
  <c r="H66" i="4"/>
  <c r="P66" i="4" s="1"/>
  <c r="R66" i="4" s="1"/>
  <c r="H64" i="4"/>
  <c r="P64" i="4" s="1"/>
  <c r="R64" i="4" s="1"/>
  <c r="H62" i="4"/>
  <c r="P62" i="4" s="1"/>
  <c r="R62" i="4" s="1"/>
  <c r="H59" i="4"/>
  <c r="P59" i="4" s="1"/>
  <c r="R59" i="4" s="1"/>
  <c r="H55" i="4"/>
  <c r="P55" i="4" s="1"/>
  <c r="R55" i="4" s="1"/>
  <c r="H47" i="4"/>
  <c r="P47" i="4" s="1"/>
  <c r="R47" i="4" s="1"/>
  <c r="H45" i="4"/>
  <c r="P45" i="4" s="1"/>
  <c r="R45" i="4" s="1"/>
  <c r="H37" i="4"/>
  <c r="P37" i="4" s="1"/>
  <c r="R37" i="4" s="1"/>
  <c r="H65" i="4"/>
  <c r="P65" i="4" s="1"/>
  <c r="R65" i="4" s="1"/>
  <c r="H103" i="4"/>
  <c r="P103" i="4" s="1"/>
  <c r="R103" i="4" s="1"/>
  <c r="H70" i="4"/>
  <c r="P70" i="4" s="1"/>
  <c r="R70" i="4" s="1"/>
  <c r="H69" i="4"/>
  <c r="P69" i="4" s="1"/>
  <c r="R69" i="4" s="1"/>
  <c r="H67" i="4"/>
  <c r="P67" i="4" s="1"/>
  <c r="R67" i="4" s="1"/>
  <c r="H63" i="4"/>
  <c r="P63" i="4" s="1"/>
  <c r="R63" i="4" s="1"/>
  <c r="H60" i="4"/>
  <c r="P60" i="4" s="1"/>
  <c r="R60" i="4" s="1"/>
  <c r="H57" i="4"/>
  <c r="P57" i="4" s="1"/>
  <c r="R57" i="4" s="1"/>
  <c r="H56" i="4"/>
  <c r="P56" i="4" s="1"/>
  <c r="R56" i="4" s="1"/>
  <c r="H54" i="4"/>
  <c r="P54" i="4" s="1"/>
  <c r="R54" i="4" s="1"/>
  <c r="H53" i="4"/>
  <c r="P53" i="4" s="1"/>
  <c r="R53" i="4" s="1"/>
  <c r="H52" i="4"/>
  <c r="P52" i="4" s="1"/>
  <c r="R52" i="4" s="1"/>
  <c r="H46" i="4"/>
  <c r="P46" i="4" s="1"/>
  <c r="R46" i="4" s="1"/>
  <c r="H43" i="4"/>
  <c r="P43" i="4" s="1"/>
  <c r="R43" i="4" s="1"/>
  <c r="H36" i="4"/>
  <c r="P36" i="4" s="1"/>
  <c r="R36" i="4" s="1"/>
  <c r="H32" i="4"/>
  <c r="P32" i="4" s="1"/>
  <c r="R32" i="4" s="1"/>
  <c r="H31" i="4"/>
  <c r="P31" i="4" s="1"/>
  <c r="R31" i="4" s="1"/>
  <c r="H24" i="4"/>
  <c r="P24" i="4" s="1"/>
  <c r="R24" i="4" s="1"/>
  <c r="H26" i="4"/>
  <c r="P26" i="4" s="1"/>
  <c r="R26" i="4" s="1"/>
  <c r="H28" i="4"/>
  <c r="P28" i="4" s="1"/>
  <c r="R28" i="4" s="1"/>
  <c r="H30" i="4"/>
  <c r="P30" i="4" s="1"/>
  <c r="R30" i="4" s="1"/>
  <c r="H29" i="4"/>
  <c r="P29" i="4" s="1"/>
  <c r="R29" i="4" s="1"/>
  <c r="H25" i="4"/>
  <c r="P25" i="4" s="1"/>
  <c r="R25" i="4" s="1"/>
  <c r="H23" i="4"/>
  <c r="P23" i="4" s="1"/>
  <c r="R23" i="4" s="1"/>
  <c r="H22" i="4"/>
  <c r="P22" i="4" s="1"/>
  <c r="R22" i="4" s="1"/>
  <c r="H27" i="4"/>
  <c r="P27" i="4" s="1"/>
  <c r="R27" i="4" s="1"/>
  <c r="J4" i="4"/>
  <c r="E20" i="4" l="1"/>
  <c r="H20" i="4" s="1"/>
  <c r="P20" i="4" s="1"/>
  <c r="R20" i="4" s="1"/>
  <c r="E11" i="4"/>
  <c r="H11" i="4" s="1"/>
  <c r="P11" i="4" s="1"/>
  <c r="R11" i="4" s="1"/>
  <c r="E17" i="4" l="1"/>
  <c r="H17" i="4" s="1"/>
  <c r="P17" i="4" s="1"/>
  <c r="R17" i="4" s="1"/>
  <c r="E16" i="4"/>
  <c r="H16" i="4" s="1"/>
  <c r="P16" i="4" s="1"/>
  <c r="R16" i="4" s="1"/>
  <c r="E9" i="4" l="1"/>
  <c r="H9" i="4" s="1"/>
  <c r="P9" i="4" s="1"/>
  <c r="R9" i="4" s="1"/>
  <c r="E7" i="4" l="1"/>
  <c r="H7" i="4" s="1"/>
  <c r="P7" i="4" s="1"/>
  <c r="R7" i="4" s="1"/>
  <c r="E4" i="4"/>
  <c r="H4" i="4" s="1"/>
  <c r="P4" i="4" s="1"/>
  <c r="R4" i="4" s="1"/>
  <c r="E15" i="4"/>
  <c r="H15" i="4" s="1"/>
  <c r="P15" i="4" s="1"/>
  <c r="R15" i="4" s="1"/>
  <c r="E14" i="4" l="1"/>
  <c r="H14" i="4" s="1"/>
  <c r="P14" i="4" s="1"/>
  <c r="R14" i="4" s="1"/>
  <c r="E10" i="4" l="1"/>
  <c r="H10" i="4" s="1"/>
  <c r="P10" i="4" s="1"/>
  <c r="R10" i="4" s="1"/>
  <c r="E13" i="4" l="1"/>
  <c r="H13" i="4" s="1"/>
  <c r="P13" i="4" s="1"/>
  <c r="R13" i="4" s="1"/>
  <c r="E19" i="4"/>
  <c r="H19" i="4" s="1"/>
  <c r="P19" i="4" s="1"/>
  <c r="R19" i="4" s="1"/>
  <c r="E18" i="4"/>
  <c r="H18" i="4" s="1"/>
  <c r="P18" i="4" s="1"/>
  <c r="R18" i="4" s="1"/>
  <c r="E21" i="4"/>
  <c r="H21" i="4" s="1"/>
  <c r="P21" i="4" s="1"/>
  <c r="R21" i="4" s="1"/>
  <c r="E5" i="4"/>
  <c r="H5" i="4" s="1"/>
  <c r="P5" i="4" s="1"/>
  <c r="R5" i="4" s="1"/>
  <c r="E6" i="4"/>
  <c r="H6" i="4" s="1"/>
  <c r="P6" i="4" s="1"/>
  <c r="R6" i="4" s="1"/>
  <c r="E8" i="4"/>
  <c r="H8" i="4" s="1"/>
  <c r="P8" i="4" s="1"/>
  <c r="R8" i="4" s="1"/>
  <c r="E12" i="4"/>
  <c r="H12" i="4" s="1"/>
  <c r="P12" i="4" s="1"/>
  <c r="R12" i="4" s="1"/>
  <c r="R105" i="4" l="1"/>
  <c r="P10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 Mladoniczky</author>
    <author>Johan Östberg</author>
  </authors>
  <commentList>
    <comment ref="D1" authorId="0" shapeId="0" xr:uid="{00000000-0006-0000-0000-000001000000}">
      <text>
        <r>
          <rPr>
            <b/>
            <sz val="9"/>
            <color indexed="81"/>
            <rFont val="Tahoma"/>
            <family val="2"/>
          </rPr>
          <t>Dani Mladoniczky:</t>
        </r>
        <r>
          <rPr>
            <sz val="9"/>
            <color indexed="81"/>
            <rFont val="Tahoma"/>
            <family val="2"/>
          </rPr>
          <t xml:space="preserve">
Ingen avrundningsskillnad mellan Excel-formuläret för enstaka träd och tabellen i denna flik. Däremot kan avrundningar vid summering av flera värden skilja sig från summan av synliga belopp. För att undvika sådana skillnader bör man kontrollera summan mot manuellt summerade belopp i hela kronor.</t>
        </r>
      </text>
    </comment>
    <comment ref="D3" authorId="1" shapeId="0" xr:uid="{0B298BCC-CF90-4B72-BEEF-2CCFFB74C59C}">
      <text>
        <r>
          <rPr>
            <b/>
            <sz val="9"/>
            <color indexed="81"/>
            <rFont val="Tahoma"/>
            <family val="2"/>
          </rPr>
          <t>Johan Östberg:</t>
        </r>
        <r>
          <rPr>
            <sz val="9"/>
            <color indexed="81"/>
            <rFont val="Tahoma"/>
            <family val="2"/>
          </rPr>
          <t xml:space="preserve">
Ange trädnummer från flik 2 - Formler</t>
        </r>
      </text>
    </comment>
    <comment ref="E3" authorId="1" shapeId="0" xr:uid="{00000000-0006-0000-0000-000003000000}">
      <text>
        <r>
          <rPr>
            <b/>
            <sz val="9"/>
            <color indexed="81"/>
            <rFont val="Tahoma"/>
            <family val="2"/>
          </rPr>
          <t>Johan Östberg:</t>
        </r>
        <r>
          <rPr>
            <sz val="9"/>
            <color indexed="81"/>
            <rFont val="Tahoma"/>
            <family val="2"/>
          </rPr>
          <t xml:space="preserve">
Ränas ut genom uppgifterna i fliken "Formler"</t>
        </r>
      </text>
    </comment>
    <comment ref="F3" authorId="1" shapeId="0" xr:uid="{00000000-0006-0000-0000-000004000000}">
      <text>
        <r>
          <rPr>
            <b/>
            <sz val="9"/>
            <color indexed="81"/>
            <rFont val="Tahoma"/>
            <family val="2"/>
          </rPr>
          <t>Johan Östberg:</t>
        </r>
        <r>
          <rPr>
            <sz val="9"/>
            <color indexed="81"/>
            <rFont val="Tahoma"/>
            <family val="2"/>
          </rPr>
          <t xml:space="preserve">
Stamomfånget mäts på smalaste stället under 1 meters höjd. OM 1.3 meter använts vid tidigare mätningar kan detta användas istället för 1 meter. 
OBS! Avrunda neråt till närmsta 5-tal</t>
        </r>
      </text>
    </comment>
    <comment ref="G3" authorId="1" shapeId="0" xr:uid="{00000000-0006-0000-0000-000005000000}">
      <text>
        <r>
          <rPr>
            <b/>
            <sz val="9"/>
            <color indexed="81"/>
            <rFont val="Tahoma"/>
            <family val="2"/>
          </rPr>
          <t>Johan Östberg:</t>
        </r>
        <r>
          <rPr>
            <sz val="9"/>
            <color indexed="81"/>
            <rFont val="Tahoma"/>
            <family val="2"/>
          </rPr>
          <t xml:space="preserve">
Ränas ut genom antalet cm i stamomfång</t>
        </r>
      </text>
    </comment>
    <comment ref="J3" authorId="1" shapeId="0" xr:uid="{00000000-0006-0000-0000-000006000000}">
      <text>
        <r>
          <rPr>
            <b/>
            <sz val="9"/>
            <color indexed="81"/>
            <rFont val="Tahoma"/>
            <family val="2"/>
          </rPr>
          <t>Johan Östberg:</t>
        </r>
        <r>
          <rPr>
            <sz val="9"/>
            <color indexed="81"/>
            <rFont val="Tahoma"/>
            <family val="2"/>
          </rPr>
          <t xml:space="preserve">
Värdena får ändras om det är mycket speciella platsförutsättningar</t>
        </r>
      </text>
    </comment>
    <comment ref="K3" authorId="1" shapeId="0" xr:uid="{00000000-0006-0000-0000-000007000000}">
      <text>
        <r>
          <rPr>
            <b/>
            <sz val="9"/>
            <color indexed="81"/>
            <rFont val="Tahoma"/>
            <family val="2"/>
          </rPr>
          <t>Johan Östberg:</t>
        </r>
        <r>
          <rPr>
            <sz val="9"/>
            <color indexed="81"/>
            <rFont val="Tahoma"/>
            <family val="2"/>
          </rPr>
          <t xml:space="preserve">
Skala från 0 till 4 där 4 är bäst</t>
        </r>
      </text>
    </comment>
    <comment ref="L3" authorId="1" shapeId="0" xr:uid="{00000000-0006-0000-0000-000008000000}">
      <text>
        <r>
          <rPr>
            <b/>
            <sz val="9"/>
            <color indexed="81"/>
            <rFont val="Tahoma"/>
            <family val="2"/>
          </rPr>
          <t>Johan Östberg:</t>
        </r>
        <r>
          <rPr>
            <sz val="9"/>
            <color indexed="81"/>
            <rFont val="Tahoma"/>
            <family val="2"/>
          </rPr>
          <t xml:space="preserve">
Skala från 0 till 4 där 4 är bäst</t>
        </r>
      </text>
    </comment>
    <comment ref="M3" authorId="1" shapeId="0" xr:uid="{00000000-0006-0000-0000-000009000000}">
      <text>
        <r>
          <rPr>
            <b/>
            <sz val="9"/>
            <color indexed="81"/>
            <rFont val="Tahoma"/>
            <family val="2"/>
          </rPr>
          <t>Johan Östberg:</t>
        </r>
        <r>
          <rPr>
            <sz val="9"/>
            <color indexed="81"/>
            <rFont val="Tahoma"/>
            <family val="2"/>
          </rPr>
          <t xml:space="preserve">
Skala från 0 till 4 där 4 är bäst</t>
        </r>
      </text>
    </comment>
    <comment ref="N3" authorId="1" shapeId="0" xr:uid="{00000000-0006-0000-0000-00000A000000}">
      <text>
        <r>
          <rPr>
            <b/>
            <sz val="9"/>
            <color indexed="81"/>
            <rFont val="Tahoma"/>
            <family val="2"/>
          </rPr>
          <t>Johan Östberg:</t>
        </r>
        <r>
          <rPr>
            <sz val="9"/>
            <color indexed="81"/>
            <rFont val="Tahoma"/>
            <family val="2"/>
          </rPr>
          <t xml:space="preserve">
Skala från 0 till 4 där 4 är bäst</t>
        </r>
      </text>
    </comment>
    <comment ref="Q3" authorId="1" shapeId="0" xr:uid="{00000000-0006-0000-0000-00000B000000}">
      <text>
        <r>
          <rPr>
            <b/>
            <sz val="9"/>
            <color indexed="81"/>
            <rFont val="Tahoma"/>
            <family val="2"/>
          </rPr>
          <t>Johan Östberg:</t>
        </r>
        <r>
          <rPr>
            <sz val="9"/>
            <color indexed="81"/>
            <rFont val="Tahoma"/>
            <family val="2"/>
          </rPr>
          <t xml:space="preserve">
20% skada ger minst 20 %          
25% ger 25 % ersättning
30% ger 35 % ersättning      
35% ger 50 % ersättning      
40% ger 70 % ersättning
45% ger 90 % ersättning      
50% och däröver ger 100 %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 Mladoniczky</author>
    <author>elinw</author>
    <author>Johan Östberg</author>
    <author>Josefina Biderholt</author>
  </authors>
  <commentList>
    <comment ref="D1" authorId="0" shapeId="0" xr:uid="{00000000-0006-0000-0100-000001000000}">
      <text>
        <r>
          <rPr>
            <b/>
            <sz val="9"/>
            <color indexed="81"/>
            <rFont val="Tahoma"/>
            <family val="2"/>
          </rPr>
          <t>Dani Mladoniczky:</t>
        </r>
        <r>
          <rPr>
            <sz val="9"/>
            <color indexed="81"/>
            <rFont val="Tahoma"/>
            <family val="2"/>
          </rPr>
          <t xml:space="preserve">
medel om period (vecka/månad)</t>
        </r>
      </text>
    </comment>
    <comment ref="B22" authorId="1" shapeId="0" xr:uid="{FA45D5BE-5D70-4AEC-929D-05D7B85F460E}">
      <text>
        <r>
          <rPr>
            <b/>
            <sz val="9"/>
            <color indexed="81"/>
            <rFont val="Tahoma"/>
            <family val="2"/>
          </rPr>
          <t>elinw:</t>
        </r>
        <r>
          <rPr>
            <sz val="9"/>
            <color indexed="81"/>
            <rFont val="Tahoma"/>
            <family val="2"/>
          </rPr>
          <t xml:space="preserve">
Svenska plantskolor: 250-300. Internationella plantskolor: 250-275</t>
        </r>
      </text>
    </comment>
    <comment ref="L22" authorId="1" shapeId="0" xr:uid="{CBE4FBEB-0C98-4FCF-9C99-26D9663562D9}">
      <text>
        <r>
          <rPr>
            <b/>
            <sz val="9"/>
            <color indexed="81"/>
            <rFont val="Tahoma"/>
            <family val="2"/>
          </rPr>
          <t>elinw:</t>
        </r>
        <r>
          <rPr>
            <sz val="9"/>
            <color indexed="81"/>
            <rFont val="Tahoma"/>
            <family val="2"/>
          </rPr>
          <t xml:space="preserve">
Sol 200-250 
1650kr</t>
        </r>
      </text>
    </comment>
    <comment ref="R26" authorId="2" shapeId="0" xr:uid="{00000000-0006-0000-0100-000005000000}">
      <text>
        <r>
          <rPr>
            <b/>
            <sz val="9"/>
            <color indexed="81"/>
            <rFont val="Tahoma"/>
            <family val="2"/>
          </rPr>
          <t>Johan Östberg:</t>
        </r>
        <r>
          <rPr>
            <sz val="9"/>
            <color indexed="81"/>
            <rFont val="Tahoma"/>
            <family val="2"/>
          </rPr>
          <t xml:space="preserve">
Svenska plantskolor: 250-300. Internationella plantskolor: 250-275</t>
        </r>
      </text>
    </comment>
    <comment ref="R27" authorId="2" shapeId="0" xr:uid="{00000000-0006-0000-0100-000006000000}">
      <text>
        <r>
          <rPr>
            <b/>
            <sz val="9"/>
            <color indexed="81"/>
            <rFont val="Tahoma"/>
            <family val="2"/>
          </rPr>
          <t>Johan Östberg:</t>
        </r>
        <r>
          <rPr>
            <sz val="9"/>
            <color indexed="81"/>
            <rFont val="Tahoma"/>
            <family val="2"/>
          </rPr>
          <t xml:space="preserve">
Räknas på 175-200</t>
        </r>
      </text>
    </comment>
    <comment ref="N32" authorId="3" shapeId="0" xr:uid="{2E7F6244-5103-46EF-B53F-2A9D2BCCE28A}">
      <text>
        <r>
          <rPr>
            <b/>
            <sz val="9"/>
            <color indexed="81"/>
            <rFont val="Tahoma"/>
            <family val="2"/>
          </rPr>
          <t>Josefina Biderholt:</t>
        </r>
        <r>
          <rPr>
            <sz val="9"/>
            <color indexed="81"/>
            <rFont val="Tahoma"/>
            <family val="2"/>
          </rPr>
          <t xml:space="preserve">
baserad på
3 x tr., wire rootballed 250-300 230,–
</t>
        </r>
      </text>
    </comment>
    <comment ref="M34" authorId="1" shapeId="0" xr:uid="{F41E8E42-0B12-462A-8A75-A4B1564E2CA1}">
      <text>
        <r>
          <rPr>
            <b/>
            <sz val="9"/>
            <color indexed="81"/>
            <rFont val="Tahoma"/>
            <charset val="1"/>
          </rPr>
          <t>elinw:</t>
        </r>
        <r>
          <rPr>
            <sz val="9"/>
            <color indexed="81"/>
            <rFont val="Tahoma"/>
            <charset val="1"/>
          </rPr>
          <t xml:space="preserve">
baserat på 250-300</t>
        </r>
      </text>
    </comment>
    <comment ref="B38" authorId="1" shapeId="0" xr:uid="{B471D92C-D626-4126-9508-4AAC4C52CA88}">
      <text>
        <r>
          <rPr>
            <b/>
            <sz val="9"/>
            <color indexed="81"/>
            <rFont val="Tahoma"/>
            <family val="2"/>
          </rPr>
          <t>elinw:</t>
        </r>
        <r>
          <rPr>
            <sz val="9"/>
            <color indexed="81"/>
            <rFont val="Tahoma"/>
            <family val="2"/>
          </rPr>
          <t xml:space="preserve">
Svenska plantskolor: 250-300. Internationella plantskolor: 250-275</t>
        </r>
      </text>
    </comment>
    <comment ref="L38" authorId="1" shapeId="0" xr:uid="{DCF15357-5D97-4B36-AEE6-8690599584CA}">
      <text>
        <r>
          <rPr>
            <b/>
            <sz val="9"/>
            <color indexed="81"/>
            <rFont val="Tahoma"/>
            <family val="2"/>
          </rPr>
          <t>elinw:</t>
        </r>
        <r>
          <rPr>
            <sz val="9"/>
            <color indexed="81"/>
            <rFont val="Tahoma"/>
            <family val="2"/>
          </rPr>
          <t xml:space="preserve">
Baserat på Stambusk 250-300</t>
        </r>
      </text>
    </comment>
    <comment ref="M38" authorId="1" shapeId="0" xr:uid="{ADA2B8E2-EB1D-491F-B4E8-B5C18B839BF1}">
      <text>
        <r>
          <rPr>
            <b/>
            <sz val="9"/>
            <color indexed="81"/>
            <rFont val="Tahoma"/>
            <charset val="1"/>
          </rPr>
          <t>elinw:</t>
        </r>
        <r>
          <rPr>
            <sz val="9"/>
            <color indexed="81"/>
            <rFont val="Tahoma"/>
            <charset val="1"/>
          </rPr>
          <t xml:space="preserve">
baserat på 250-300</t>
        </r>
      </text>
    </comment>
    <comment ref="N38" authorId="1" shapeId="0" xr:uid="{567D7C5D-0132-4B9D-A6A8-A7665AD02DAB}">
      <text>
        <r>
          <rPr>
            <b/>
            <sz val="9"/>
            <color indexed="81"/>
            <rFont val="Tahoma"/>
            <charset val="1"/>
          </rPr>
          <t>elinw:</t>
        </r>
        <r>
          <rPr>
            <sz val="9"/>
            <color indexed="81"/>
            <rFont val="Tahoma"/>
            <charset val="1"/>
          </rPr>
          <t xml:space="preserve">
baserat på
3 x tr., wire rootballed 250-300</t>
        </r>
      </text>
    </comment>
    <comment ref="B40" authorId="1" shapeId="0" xr:uid="{52F51F18-BC1A-4D81-AE4D-1F1A6306BB66}">
      <text>
        <r>
          <rPr>
            <b/>
            <sz val="9"/>
            <color indexed="81"/>
            <rFont val="Tahoma"/>
            <family val="2"/>
          </rPr>
          <t>elinw:</t>
        </r>
        <r>
          <rPr>
            <sz val="9"/>
            <color indexed="81"/>
            <rFont val="Tahoma"/>
            <family val="2"/>
          </rPr>
          <t xml:space="preserve">
Svenska plantskolor: 250-300. Internationella plantskolor: 250-275</t>
        </r>
      </text>
    </comment>
    <comment ref="J40" authorId="3" shapeId="0" xr:uid="{BD449059-0CF0-4059-85CD-DCD5955F8299}">
      <text>
        <r>
          <rPr>
            <b/>
            <sz val="9"/>
            <color indexed="81"/>
            <rFont val="Tahoma"/>
            <family val="2"/>
          </rPr>
          <t>Josefina Biderholt:</t>
        </r>
        <r>
          <rPr>
            <sz val="9"/>
            <color indexed="81"/>
            <rFont val="Tahoma"/>
            <family val="2"/>
          </rPr>
          <t xml:space="preserve">
Ungträd 250-300 Co, 1488,00 kr
</t>
        </r>
      </text>
    </comment>
    <comment ref="B52" authorId="1" shapeId="0" xr:uid="{7CDC12B3-F5BC-45FC-B2F1-119C12E7FBCC}">
      <text>
        <r>
          <rPr>
            <b/>
            <sz val="9"/>
            <color indexed="81"/>
            <rFont val="Tahoma"/>
            <family val="2"/>
          </rPr>
          <t>elinw:</t>
        </r>
        <r>
          <rPr>
            <sz val="9"/>
            <color indexed="81"/>
            <rFont val="Tahoma"/>
            <family val="2"/>
          </rPr>
          <t xml:space="preserve">
Svenska plantskolor: 250-300. Internationella plantskolor: 250-275</t>
        </r>
      </text>
    </comment>
    <comment ref="K52" authorId="1" shapeId="0" xr:uid="{62F46255-2702-43B7-8ABA-63B0512F89B0}">
      <text>
        <r>
          <rPr>
            <b/>
            <sz val="9"/>
            <color indexed="81"/>
            <rFont val="Tahoma"/>
            <family val="2"/>
          </rPr>
          <t>elinw:</t>
        </r>
        <r>
          <rPr>
            <sz val="9"/>
            <color indexed="81"/>
            <rFont val="Tahoma"/>
            <family val="2"/>
          </rPr>
          <t xml:space="preserve">
Baserat på Crataegus monogyna 'Stricta' </t>
        </r>
      </text>
    </comment>
    <comment ref="K58" authorId="1" shapeId="0" xr:uid="{C7657C7F-2B1B-4A03-823B-7C55AF0460EA}">
      <text>
        <r>
          <rPr>
            <b/>
            <sz val="9"/>
            <color indexed="81"/>
            <rFont val="Tahoma"/>
            <family val="2"/>
          </rPr>
          <t>elinw:</t>
        </r>
        <r>
          <rPr>
            <sz val="9"/>
            <color indexed="81"/>
            <rFont val="Tahoma"/>
            <family val="2"/>
          </rPr>
          <t xml:space="preserve">
Baserat på 250-300</t>
        </r>
      </text>
    </comment>
    <comment ref="N59" authorId="1" shapeId="0" xr:uid="{B50BDE05-82F4-4E5A-9470-B540353A240D}">
      <text>
        <r>
          <rPr>
            <b/>
            <sz val="9"/>
            <color indexed="81"/>
            <rFont val="Tahoma"/>
            <charset val="1"/>
          </rPr>
          <t>elinw:</t>
        </r>
        <r>
          <rPr>
            <sz val="9"/>
            <color indexed="81"/>
            <rFont val="Tahoma"/>
            <charset val="1"/>
          </rPr>
          <t xml:space="preserve">
baserat på 250-300</t>
        </r>
      </text>
    </comment>
    <comment ref="M70" authorId="1" shapeId="0" xr:uid="{0DD4C160-31D3-4783-9519-8E23882D8C49}">
      <text>
        <r>
          <rPr>
            <b/>
            <sz val="9"/>
            <color indexed="81"/>
            <rFont val="Tahoma"/>
            <charset val="1"/>
          </rPr>
          <t>elinw:</t>
        </r>
        <r>
          <rPr>
            <sz val="9"/>
            <color indexed="81"/>
            <rFont val="Tahoma"/>
            <charset val="1"/>
          </rPr>
          <t xml:space="preserve">
baserat på 250-300</t>
        </r>
      </text>
    </comment>
    <comment ref="G71" authorId="1" shapeId="0" xr:uid="{26D00317-5ECA-43E2-A965-07C932B3C202}">
      <text>
        <r>
          <rPr>
            <b/>
            <sz val="9"/>
            <color indexed="81"/>
            <rFont val="Tahoma"/>
            <family val="2"/>
          </rPr>
          <t xml:space="preserve">elinw:Största storlek </t>
        </r>
        <r>
          <rPr>
            <sz val="9"/>
            <color indexed="81"/>
            <rFont val="Tahoma"/>
            <family val="2"/>
          </rPr>
          <t>Sol 150-200 Co 3600,00 kr</t>
        </r>
      </text>
    </comment>
    <comment ref="H71" authorId="1" shapeId="0" xr:uid="{18D652AF-85E4-4091-964B-323B061986E7}">
      <text>
        <r>
          <rPr>
            <b/>
            <sz val="9"/>
            <color indexed="81"/>
            <rFont val="Tahoma"/>
            <charset val="1"/>
          </rPr>
          <t>elinw:</t>
        </r>
        <r>
          <rPr>
            <sz val="9"/>
            <color indexed="81"/>
            <rFont val="Tahoma"/>
            <charset val="1"/>
          </rPr>
          <t xml:space="preserve">
baserat på 250-300</t>
        </r>
      </text>
    </comment>
    <comment ref="M71" authorId="1" shapeId="0" xr:uid="{8CE736F9-C2B1-44B2-AAC6-4EC922A69B29}">
      <text>
        <r>
          <rPr>
            <b/>
            <sz val="9"/>
            <color indexed="81"/>
            <rFont val="Tahoma"/>
            <charset val="1"/>
          </rPr>
          <t>elinw:</t>
        </r>
        <r>
          <rPr>
            <sz val="9"/>
            <color indexed="81"/>
            <rFont val="Tahoma"/>
            <charset val="1"/>
          </rPr>
          <t xml:space="preserve">
baserat på 250-300</t>
        </r>
      </text>
    </comment>
    <comment ref="B76" authorId="1" shapeId="0" xr:uid="{9604B6B6-9607-469B-A245-D164CD3A45B0}">
      <text>
        <r>
          <rPr>
            <b/>
            <sz val="9"/>
            <color indexed="81"/>
            <rFont val="Tahoma"/>
            <family val="2"/>
          </rPr>
          <t>elinw:</t>
        </r>
        <r>
          <rPr>
            <sz val="9"/>
            <color indexed="81"/>
            <rFont val="Tahoma"/>
            <family val="2"/>
          </rPr>
          <t xml:space="preserve">
Svenska plantskolor: 250-300. Internationella plantskolor: 250-275</t>
        </r>
      </text>
    </comment>
    <comment ref="L76" authorId="1" shapeId="0" xr:uid="{CE3EDABA-6388-409A-9569-D9EE6C875A2E}">
      <text>
        <r>
          <rPr>
            <b/>
            <sz val="9"/>
            <color indexed="81"/>
            <rFont val="Tahoma"/>
            <family val="2"/>
          </rPr>
          <t>elinw:</t>
        </r>
        <r>
          <rPr>
            <sz val="9"/>
            <color indexed="81"/>
            <rFont val="Tahoma"/>
            <family val="2"/>
          </rPr>
          <t xml:space="preserve">
Sol 150-175 K 3250,00
Sol 175-200 K 4250,00</t>
        </r>
      </text>
    </comment>
    <comment ref="N83" authorId="1" shapeId="0" xr:uid="{6DAA4A3C-0CAE-431D-A658-6194D80687FD}">
      <text>
        <r>
          <rPr>
            <b/>
            <sz val="9"/>
            <color indexed="81"/>
            <rFont val="Tahoma"/>
            <charset val="1"/>
          </rPr>
          <t>elinw:</t>
        </r>
        <r>
          <rPr>
            <sz val="9"/>
            <color indexed="81"/>
            <rFont val="Tahoma"/>
            <charset val="1"/>
          </rPr>
          <t xml:space="preserve">
baserat på 
250-300 </t>
        </r>
      </text>
    </comment>
    <comment ref="B84" authorId="1" shapeId="0" xr:uid="{0BD19587-4D8E-41BD-9771-80B3D6483FA4}">
      <text>
        <r>
          <rPr>
            <b/>
            <sz val="9"/>
            <color indexed="81"/>
            <rFont val="Tahoma"/>
            <family val="2"/>
          </rPr>
          <t>elinw:</t>
        </r>
        <r>
          <rPr>
            <sz val="9"/>
            <color indexed="81"/>
            <rFont val="Tahoma"/>
            <family val="2"/>
          </rPr>
          <t xml:space="preserve">
Svenska plantskolor: 250-300. Internationella plantskolor: 250-275</t>
        </r>
      </text>
    </comment>
    <comment ref="I84" authorId="1" shapeId="0" xr:uid="{19AE0C2C-69A3-4EBB-9D96-95A30CA12D21}">
      <text>
        <r>
          <rPr>
            <b/>
            <sz val="9"/>
            <color indexed="81"/>
            <rFont val="Tahoma"/>
            <family val="2"/>
          </rPr>
          <t>elinw:</t>
        </r>
        <r>
          <rPr>
            <sz val="9"/>
            <color indexed="81"/>
            <rFont val="Tahoma"/>
            <family val="2"/>
          </rPr>
          <t xml:space="preserve">
175-200 K - 1 595,00kr
200-250 Co - 1 810,00 kr
kval 16-18 - 6550 kr
</t>
        </r>
      </text>
    </comment>
    <comment ref="L84" authorId="1" shapeId="0" xr:uid="{2BC63B09-B864-48DF-96B5-61259706C58C}">
      <text>
        <r>
          <rPr>
            <b/>
            <sz val="9"/>
            <color indexed="81"/>
            <rFont val="Tahoma"/>
            <family val="2"/>
          </rPr>
          <t>elinw:</t>
        </r>
        <r>
          <rPr>
            <sz val="9"/>
            <color indexed="81"/>
            <rFont val="Tahoma"/>
            <family val="2"/>
          </rPr>
          <t xml:space="preserve">
175-200 K 1350,00
200-250 K 2100,00</t>
        </r>
      </text>
    </comment>
    <comment ref="N84" authorId="1" shapeId="0" xr:uid="{3A77B200-EDC0-4CE9-8F18-188F284DD5F3}">
      <text>
        <r>
          <rPr>
            <b/>
            <sz val="9"/>
            <color indexed="81"/>
            <rFont val="Tahoma"/>
            <charset val="1"/>
          </rPr>
          <t>elinw:</t>
        </r>
        <r>
          <rPr>
            <sz val="9"/>
            <color indexed="81"/>
            <rFont val="Tahoma"/>
            <charset val="1"/>
          </rPr>
          <t xml:space="preserve">
baserat på2 50-275</t>
        </r>
      </text>
    </comment>
    <comment ref="B86" authorId="2" shapeId="0" xr:uid="{3D1C123E-3372-491C-9397-D3A80E547CD9}">
      <text>
        <r>
          <rPr>
            <b/>
            <sz val="9"/>
            <color indexed="81"/>
            <rFont val="Tahoma"/>
            <family val="2"/>
          </rPr>
          <t>Johan Östberg:</t>
        </r>
        <r>
          <rPr>
            <sz val="9"/>
            <color indexed="81"/>
            <rFont val="Tahoma"/>
            <family val="2"/>
          </rPr>
          <t xml:space="preserve">
Svenska plantskolor: 250-300. Internationella plantskolor: 250-275</t>
        </r>
      </text>
    </comment>
    <comment ref="I86" authorId="1" shapeId="0" xr:uid="{C758BF3A-66D2-49B7-A720-C50ED3F48EE1}">
      <text>
        <r>
          <rPr>
            <b/>
            <sz val="9"/>
            <color indexed="81"/>
            <rFont val="Tahoma"/>
            <family val="2"/>
          </rPr>
          <t>elinw:</t>
        </r>
        <r>
          <rPr>
            <sz val="9"/>
            <color indexed="81"/>
            <rFont val="Tahoma"/>
            <family val="2"/>
          </rPr>
          <t xml:space="preserve">
kval 175-200 - 1530 kr</t>
        </r>
      </text>
    </comment>
    <comment ref="K86" authorId="1" shapeId="0" xr:uid="{538877AE-D37C-44B9-938C-8A19F7ADA8DB}">
      <text>
        <r>
          <rPr>
            <b/>
            <sz val="9"/>
            <color indexed="81"/>
            <rFont val="Tahoma"/>
            <family val="2"/>
          </rPr>
          <t>elinw:</t>
        </r>
        <r>
          <rPr>
            <sz val="9"/>
            <color indexed="81"/>
            <rFont val="Tahoma"/>
            <family val="2"/>
          </rPr>
          <t xml:space="preserve">
kval 175-200 - 1400 kr</t>
        </r>
      </text>
    </comment>
    <comment ref="L86" authorId="3" shapeId="0" xr:uid="{49AAC4C5-0862-4A6D-B0D0-69A10818E53F}">
      <text>
        <r>
          <rPr>
            <b/>
            <sz val="9"/>
            <color indexed="81"/>
            <rFont val="Tahoma"/>
            <family val="2"/>
          </rPr>
          <t>Josefina Biderholt:</t>
        </r>
        <r>
          <rPr>
            <sz val="9"/>
            <color indexed="81"/>
            <rFont val="Tahoma"/>
            <family val="2"/>
          </rPr>
          <t xml:space="preserve">
- abies
gran
Zon 1-8. Höjd 25-30 m, bredd 6-8 m. Stort träd med
genomgående stam. Bildar täta, vackra, klippta häckar -
under förutsättning att de klipps lite och ofta. Gran bryter
inte från gammal ved och tål därför inte hård beskärning.
KVALITET PRIS
Häck 25-40 20,00
60-80 K 290,00
80-100 K 350,00
100-125 K 465,00
125-150 K 710,00
150-175 ompl. K 940,00
175-200 ompl. K 1350,00
200-250 ompl. K 2610,00
250-300 ompl. K 3610,00</t>
        </r>
      </text>
    </comment>
    <comment ref="B87" authorId="2" shapeId="0" xr:uid="{7F4CDB5C-3901-4B0E-8343-2BB6821A9ADC}">
      <text>
        <r>
          <rPr>
            <b/>
            <sz val="9"/>
            <color indexed="81"/>
            <rFont val="Tahoma"/>
            <family val="2"/>
          </rPr>
          <t>Johan Östberg:</t>
        </r>
        <r>
          <rPr>
            <sz val="9"/>
            <color indexed="81"/>
            <rFont val="Tahoma"/>
            <family val="2"/>
          </rPr>
          <t xml:space="preserve">
Svenska plantskolor: 250-300. Internationella plantskolor: 250-275</t>
        </r>
      </text>
    </comment>
    <comment ref="I87" authorId="1" shapeId="0" xr:uid="{FE0BABD3-86C7-49B2-A3C3-47D33BBEC17D}">
      <text>
        <r>
          <rPr>
            <b/>
            <sz val="9"/>
            <color indexed="81"/>
            <rFont val="Tahoma"/>
            <family val="2"/>
          </rPr>
          <t>elinw:</t>
        </r>
        <r>
          <rPr>
            <sz val="9"/>
            <color indexed="81"/>
            <rFont val="Tahoma"/>
            <family val="2"/>
          </rPr>
          <t xml:space="preserve">
kval 175-200 - 1530 kr</t>
        </r>
      </text>
    </comment>
    <comment ref="J87" authorId="3" shapeId="0" xr:uid="{580B7F53-9DAA-4F5F-A334-E16964E861E2}">
      <text>
        <r>
          <rPr>
            <b/>
            <sz val="9"/>
            <color indexed="81"/>
            <rFont val="Tahoma"/>
            <family val="2"/>
          </rPr>
          <t>Josefina Biderholt:</t>
        </r>
        <r>
          <rPr>
            <sz val="9"/>
            <color indexed="81"/>
            <rFont val="Tahoma"/>
            <family val="2"/>
          </rPr>
          <t xml:space="preserve">
sol/flst th 100 - 125 cm, 593,00 kr
sol/flst th 125 - 150 cm,751,00 kr
sol/flst th 150 - 175 cm, 1225,00 kr
sol/flst th 175 - 200 cm, 2017,00 kr
th 60 - 80 cm, 309,00 kr
th 80 - 100 cm, 435,00 kr</t>
        </r>
      </text>
    </comment>
    <comment ref="K87" authorId="1" shapeId="0" xr:uid="{F95B796D-F210-4495-ADD2-C0BDC78650C2}">
      <text>
        <r>
          <rPr>
            <b/>
            <sz val="9"/>
            <color indexed="81"/>
            <rFont val="Tahoma"/>
            <family val="2"/>
          </rPr>
          <t>elinw:</t>
        </r>
        <r>
          <rPr>
            <sz val="9"/>
            <color indexed="81"/>
            <rFont val="Tahoma"/>
            <family val="2"/>
          </rPr>
          <t xml:space="preserve">
kval 175-200 - 1530 kr</t>
        </r>
      </text>
    </comment>
    <comment ref="L87" authorId="1" shapeId="0" xr:uid="{C8552D50-8D84-410B-AB29-9FC51EDB8725}">
      <text>
        <r>
          <rPr>
            <b/>
            <sz val="9"/>
            <color indexed="81"/>
            <rFont val="Tahoma"/>
            <family val="2"/>
          </rPr>
          <t>elinw:</t>
        </r>
        <r>
          <rPr>
            <sz val="9"/>
            <color indexed="81"/>
            <rFont val="Tahoma"/>
            <family val="2"/>
          </rPr>
          <t xml:space="preserve">
125-150 K 730,00
150-175 ompl. K 1400,00
175-200 ompl. K 2000,00</t>
        </r>
      </text>
    </comment>
    <comment ref="B88" authorId="1" shapeId="0" xr:uid="{0985F568-8665-423D-9C1C-AFC3A1BCB05D}">
      <text>
        <r>
          <rPr>
            <b/>
            <sz val="9"/>
            <color indexed="81"/>
            <rFont val="Tahoma"/>
            <family val="2"/>
          </rPr>
          <t>elinw:</t>
        </r>
        <r>
          <rPr>
            <sz val="9"/>
            <color indexed="81"/>
            <rFont val="Tahoma"/>
            <family val="2"/>
          </rPr>
          <t xml:space="preserve">
kval 175-200</t>
        </r>
      </text>
    </comment>
    <comment ref="J88" authorId="3" shapeId="0" xr:uid="{DC569883-6E38-4B28-92EF-57405C8447BE}">
      <text>
        <r>
          <rPr>
            <b/>
            <sz val="9"/>
            <color indexed="81"/>
            <rFont val="Tahoma"/>
            <family val="2"/>
          </rPr>
          <t>Josefina Biderholt:</t>
        </r>
        <r>
          <rPr>
            <sz val="9"/>
            <color indexed="81"/>
            <rFont val="Tahoma"/>
            <family val="2"/>
          </rPr>
          <t xml:space="preserve">
 th 80 - 100 cm, 910,00 kr
sol/flst th 100 - 125 cm, 1225,00 kr
sol/flst th 125 - 150 cm,2490,00 kr
sol/flst th 150 -175 cm, 3122,00 kr
sol/flst th 500 - 600 cm, Förfrågan
Högstam so 35-40 kl, Förfrågan
Högstam so 45-50 kl ,Förfrågan
Högstam so 70-80 kll, Förfrågan
Högstam so 90-100 kl, Förfrågan
Högstam so 120-140 kl , Förfrågan</t>
        </r>
      </text>
    </comment>
    <comment ref="L88" authorId="3" shapeId="0" xr:uid="{338C0A90-EA8A-43D3-8CAD-C12C2A620E17}">
      <text>
        <r>
          <rPr>
            <b/>
            <sz val="9"/>
            <color indexed="81"/>
            <rFont val="Tahoma"/>
            <family val="2"/>
          </rPr>
          <t>Josefina Biderholt:</t>
        </r>
        <r>
          <rPr>
            <sz val="9"/>
            <color indexed="81"/>
            <rFont val="Tahoma"/>
            <family val="2"/>
          </rPr>
          <t xml:space="preserve">
nigra
svarttall
Zon 1-4. Höjd 15-20 m, bredd 8-10 m. Har först konformad
krona, senare skärmformad. Mörkgröna, långa barr.
Äggformade, bruna kottar. Mörk, vacker, djupt fårad bark.
Tål vind och förorenad luft. Solitär, grupp.
KVALITET PRIS
60-80 C 475,00
80-100 C 795,00
100-125 C 1090,00
125-150 ompl. K 1600,00
150-175 ompl. K 2480,00
175-200 ompl. K 3600,00
200-250 ompl. K 6650,00</t>
        </r>
      </text>
    </comment>
    <comment ref="B89" authorId="2" shapeId="0" xr:uid="{3A0DFBE2-04E5-4F71-8A80-D8793BCE4FF3}">
      <text>
        <r>
          <rPr>
            <b/>
            <sz val="9"/>
            <color indexed="81"/>
            <rFont val="Tahoma"/>
            <family val="2"/>
          </rPr>
          <t>Johan Östberg:</t>
        </r>
        <r>
          <rPr>
            <sz val="9"/>
            <color indexed="81"/>
            <rFont val="Tahoma"/>
            <family val="2"/>
          </rPr>
          <t xml:space="preserve">
Räknas på 175-200</t>
        </r>
      </text>
    </comment>
    <comment ref="B90" authorId="1" shapeId="0" xr:uid="{8674BEC8-2053-4403-80F4-92ECEA4BDA54}">
      <text>
        <r>
          <rPr>
            <b/>
            <sz val="9"/>
            <color indexed="81"/>
            <rFont val="Tahoma"/>
            <family val="2"/>
          </rPr>
          <t>elinw:</t>
        </r>
        <r>
          <rPr>
            <sz val="9"/>
            <color indexed="81"/>
            <rFont val="Tahoma"/>
            <family val="2"/>
          </rPr>
          <t xml:space="preserve">
Räknas på 175-200</t>
        </r>
      </text>
    </comment>
    <comment ref="G90" authorId="3" shapeId="0" xr:uid="{AFBEE05C-8B4D-44AD-85A5-6521D16699AF}">
      <text>
        <r>
          <rPr>
            <b/>
            <sz val="9"/>
            <color indexed="81"/>
            <rFont val="Tahoma"/>
            <family val="2"/>
          </rPr>
          <t>Josefina Biderholt:</t>
        </r>
        <r>
          <rPr>
            <sz val="9"/>
            <color indexed="81"/>
            <rFont val="Tahoma"/>
            <family val="2"/>
          </rPr>
          <t xml:space="preserve">
60-80 K 510,00
80-100 K 690,00
100-125 K 1100,00
Sol 125-150 K 2000,00
Sol 150-175 K 3100,00
Sol 175-200 K 4350,00, premium 4800,00
Sol 200-225 K 6400,00, premium 7000,00
Sol 225-250 K 8700,00, premium 9600,00
Sol 250-275 K 12850,00, premium 14200,00
Sol 275-300 K 17400,00, premium 19050,00
Sol 300-350 K 24750,00, premium 27250,00
Sol 350-400 K 30550,00, premium 33650,00
Hst 4x 20-25 K 15250,00, premium 16750,00
Hst 4x 25-30 K 23000,00, premium 25300,00</t>
        </r>
      </text>
    </comment>
    <comment ref="N94" authorId="3" shapeId="0" xr:uid="{3DFEE2BD-BD3E-4342-BDBE-C40AD63B5892}">
      <text>
        <r>
          <rPr>
            <b/>
            <sz val="9"/>
            <color indexed="81"/>
            <rFont val="Tahoma"/>
            <family val="2"/>
          </rPr>
          <t>Josefina Biderholt:</t>
        </r>
        <r>
          <rPr>
            <sz val="9"/>
            <color indexed="81"/>
            <rFont val="Tahoma"/>
            <family val="2"/>
          </rPr>
          <t xml:space="preserve">
sida 228
balsamifera L., Balsam poplar WHZ 3
Transplanted whips, bare root 150-200 18,40 16,10
from 6 cm girth 200-250 22,80 20,20
250-300 29,50 25,50
Specimen, 300-350 420,–
3 x tr., wire rootballed 350-400 630,–
400-500 940,–
Extra heavy standards, extra wide spacing, 14-16 420,– 375,–
3 x tr., wire rootballed 16-18 550,– 485,–
18-20 715,– 645,–
20-25 980,– 865,–
Specimen trees, height 400-500 20-25 1290,–
4 x tr., extra wide spacing spread 150-200 25-30 1660,–
wire rootballed
Specimen trees, height 500-700 25-30 2010,–
4 x tr., extra wide spacing spread 150-200 30-35 2510,–
wire rootballed 35-40 3100,–
Specimen trees, height 700-900 30-35 2850,–
5 x tr., extra wide spacing spread 200-300 35-40 3400,–
wire rootballed 40-45 4300,–</t>
        </r>
      </text>
    </comment>
    <comment ref="B96" authorId="1" shapeId="0" xr:uid="{1E798634-A142-42BA-8B04-1A9CA9873CFF}">
      <text>
        <r>
          <rPr>
            <b/>
            <sz val="9"/>
            <color indexed="81"/>
            <rFont val="Tahoma"/>
            <family val="2"/>
          </rPr>
          <t>elinw:</t>
        </r>
        <r>
          <rPr>
            <sz val="9"/>
            <color indexed="81"/>
            <rFont val="Tahoma"/>
            <family val="2"/>
          </rPr>
          <t xml:space="preserve">
Svenska plantskolor: 250-300. Internationella plantskolor: 250-275</t>
        </r>
      </text>
    </comment>
    <comment ref="K96" authorId="1" shapeId="0" xr:uid="{8E15D740-816F-4D76-9FCC-6409C4B79B5F}">
      <text>
        <r>
          <rPr>
            <b/>
            <sz val="9"/>
            <color indexed="81"/>
            <rFont val="Tahoma"/>
            <family val="2"/>
          </rPr>
          <t>elinw:</t>
        </r>
        <r>
          <rPr>
            <sz val="9"/>
            <color indexed="81"/>
            <rFont val="Tahoma"/>
            <family val="2"/>
          </rPr>
          <t xml:space="preserve">
Baserat på utr. 250-300 co</t>
        </r>
      </text>
    </comment>
    <comment ref="B99" authorId="1" shapeId="0" xr:uid="{EBBA00F3-D6CB-4163-931D-7BD6F9D5982E}">
      <text>
        <r>
          <rPr>
            <b/>
            <sz val="9"/>
            <color indexed="81"/>
            <rFont val="Tahoma"/>
            <family val="2"/>
          </rPr>
          <t>elinw:</t>
        </r>
        <r>
          <rPr>
            <sz val="9"/>
            <color indexed="81"/>
            <rFont val="Tahoma"/>
            <family val="2"/>
          </rPr>
          <t xml:space="preserve">
Svenska plantskolor: 250-300. Internationella plantskolor: 250-275</t>
        </r>
      </text>
    </comment>
    <comment ref="J99" authorId="3" shapeId="0" xr:uid="{33EF35F5-7104-4B1D-B106-2432E1ADA1AB}">
      <text>
        <r>
          <rPr>
            <b/>
            <sz val="9"/>
            <color indexed="81"/>
            <rFont val="Tahoma"/>
            <family val="2"/>
          </rPr>
          <t>Josefina Biderholt:</t>
        </r>
        <r>
          <rPr>
            <sz val="9"/>
            <color indexed="81"/>
            <rFont val="Tahoma"/>
            <family val="2"/>
          </rPr>
          <t xml:space="preserve">
Ungträd 150 - 200 co, 324,00 kr
Ungträd 200 - 250 co, 452,00 kr
Ungtäd 250 - 300 co, Förfrågan
Ungträd 300 - 350 co, Förfrågan
Högstam so 16-18, 4934,00 kr
Högstam so 35-40, Förfrågan
Högstam so 50-60, Förfrågan</t>
        </r>
      </text>
    </comment>
    <comment ref="K99" authorId="1" shapeId="0" xr:uid="{69443AA3-B7C8-4083-9A48-D4B6C26CE4CC}">
      <text>
        <r>
          <rPr>
            <b/>
            <sz val="9"/>
            <color indexed="81"/>
            <rFont val="Tahoma"/>
            <family val="2"/>
          </rPr>
          <t>elinw:</t>
        </r>
        <r>
          <rPr>
            <sz val="9"/>
            <color indexed="81"/>
            <rFont val="Tahoma"/>
            <family val="2"/>
          </rPr>
          <t xml:space="preserve">
baserat på utr. 250-300 co</t>
        </r>
      </text>
    </comment>
    <comment ref="L100" authorId="1" shapeId="0" xr:uid="{F7A1DA1C-53B6-4481-94F2-D508991716CB}">
      <text>
        <r>
          <rPr>
            <b/>
            <sz val="9"/>
            <color indexed="81"/>
            <rFont val="Tahoma"/>
            <family val="2"/>
          </rPr>
          <t>elinw:</t>
        </r>
        <r>
          <rPr>
            <sz val="9"/>
            <color indexed="81"/>
            <rFont val="Tahoma"/>
            <family val="2"/>
          </rPr>
          <t xml:space="preserve">
Bserat på Utr 250-300 C</t>
        </r>
      </text>
    </comment>
    <comment ref="K101" authorId="1" shapeId="0" xr:uid="{B4333DE3-B283-4049-9F53-640E698F7F88}">
      <text>
        <r>
          <rPr>
            <b/>
            <sz val="9"/>
            <color indexed="81"/>
            <rFont val="Tahoma"/>
            <family val="2"/>
          </rPr>
          <t>elinw:</t>
        </r>
        <r>
          <rPr>
            <sz val="9"/>
            <color indexed="81"/>
            <rFont val="Tahoma"/>
            <family val="2"/>
          </rPr>
          <t xml:space="preserve">
Baserat på utr. 250-300 co</t>
        </r>
      </text>
    </comment>
    <comment ref="K109" authorId="1" shapeId="0" xr:uid="{A6C38500-E935-44AE-9D7B-5882E16C36B3}">
      <text>
        <r>
          <rPr>
            <b/>
            <sz val="9"/>
            <color indexed="81"/>
            <rFont val="Tahoma"/>
            <family val="2"/>
          </rPr>
          <t>elinw:</t>
        </r>
        <r>
          <rPr>
            <sz val="9"/>
            <color indexed="81"/>
            <rFont val="Tahoma"/>
            <family val="2"/>
          </rPr>
          <t xml:space="preserve">
baserat på 250-300</t>
        </r>
      </text>
    </comment>
    <comment ref="B110" authorId="1" shapeId="0" xr:uid="{FBCA2D93-38D0-4DA2-95D4-4CDF0220F270}">
      <text>
        <r>
          <rPr>
            <b/>
            <sz val="9"/>
            <color indexed="81"/>
            <rFont val="Tahoma"/>
            <family val="2"/>
          </rPr>
          <t>elinw:</t>
        </r>
        <r>
          <rPr>
            <sz val="9"/>
            <color indexed="81"/>
            <rFont val="Tahoma"/>
            <family val="2"/>
          </rPr>
          <t xml:space="preserve">
Svenska plantskolor: 250-300. Internationella plantskolor: 250-275</t>
        </r>
      </text>
    </comment>
    <comment ref="M114" authorId="1" shapeId="0" xr:uid="{443359C3-2F39-44EE-A876-06E887981BDC}">
      <text>
        <r>
          <rPr>
            <b/>
            <sz val="9"/>
            <color indexed="81"/>
            <rFont val="Tahoma"/>
            <charset val="1"/>
          </rPr>
          <t>elinw:</t>
        </r>
        <r>
          <rPr>
            <sz val="9"/>
            <color indexed="81"/>
            <rFont val="Tahoma"/>
            <charset val="1"/>
          </rPr>
          <t xml:space="preserve">
baserat på 200-250</t>
        </r>
      </text>
    </comment>
    <comment ref="N114" authorId="1" shapeId="0" xr:uid="{FEF9302B-4FC3-4B6F-8203-8C55558AC1F3}">
      <text>
        <r>
          <rPr>
            <b/>
            <sz val="9"/>
            <color indexed="81"/>
            <rFont val="Tahoma"/>
            <charset val="1"/>
          </rPr>
          <t>elinw:</t>
        </r>
        <r>
          <rPr>
            <sz val="9"/>
            <color indexed="81"/>
            <rFont val="Tahoma"/>
            <charset val="1"/>
          </rPr>
          <t xml:space="preserve">
baserat på 200-250</t>
        </r>
      </text>
    </comment>
    <comment ref="N115" authorId="1" shapeId="0" xr:uid="{053D8ED0-4581-4BC8-9BBD-346C8D89C378}">
      <text>
        <r>
          <rPr>
            <b/>
            <sz val="9"/>
            <color indexed="81"/>
            <rFont val="Tahoma"/>
            <charset val="1"/>
          </rPr>
          <t>elinw:</t>
        </r>
        <r>
          <rPr>
            <sz val="9"/>
            <color indexed="81"/>
            <rFont val="Tahoma"/>
            <charset val="1"/>
          </rPr>
          <t xml:space="preserve">
baserat på 200-250</t>
        </r>
      </text>
    </comment>
    <comment ref="N117" authorId="1" shapeId="0" xr:uid="{E2439EC8-9697-4BE6-AE89-54BB849EE22F}">
      <text>
        <r>
          <rPr>
            <b/>
            <sz val="9"/>
            <color indexed="81"/>
            <rFont val="Tahoma"/>
            <charset val="1"/>
          </rPr>
          <t>elinw:</t>
        </r>
        <r>
          <rPr>
            <sz val="9"/>
            <color indexed="81"/>
            <rFont val="Tahoma"/>
            <charset val="1"/>
          </rPr>
          <t xml:space="preserve">
baserat på 200-250</t>
        </r>
      </text>
    </comment>
    <comment ref="B121" authorId="1" shapeId="0" xr:uid="{8A8BE422-FABC-4790-99E0-7CBD7DCA7003}">
      <text>
        <r>
          <rPr>
            <b/>
            <sz val="9"/>
            <color indexed="81"/>
            <rFont val="Tahoma"/>
            <family val="2"/>
          </rPr>
          <t>elinw:</t>
        </r>
        <r>
          <rPr>
            <sz val="9"/>
            <color indexed="81"/>
            <rFont val="Tahoma"/>
            <family val="2"/>
          </rPr>
          <t xml:space="preserve">
Svenska plantskolor: 250-300. Internationella plantskolor: 250-275</t>
        </r>
      </text>
    </comment>
    <comment ref="G121" authorId="3" shapeId="0" xr:uid="{8D2CA925-C405-4A35-8735-F55C2712C33F}">
      <text>
        <r>
          <rPr>
            <b/>
            <sz val="9"/>
            <color indexed="81"/>
            <rFont val="Tahoma"/>
            <family val="2"/>
          </rPr>
          <t>Josefina Biderholt:</t>
        </r>
        <r>
          <rPr>
            <sz val="9"/>
            <color indexed="81"/>
            <rFont val="Tahoma"/>
            <family val="2"/>
          </rPr>
          <t xml:space="preserve">
Pterocarya fraxinifolia fk UPPSALA Sol 150-200 K flerstam 2250,00
Sol 200-250 K flerstam 3500,00, premium 4250,00
Sol 250-300 K flerstam 4850,00, premium  5350,00
Sol 300-350 K flerstam 7650,00, premium  8450,00
Sol 350-400 K flerstam 10500,00, premium  11600,00
Sol 400-500 K flerstam 17500,00, premium  19150,00
Utr 150-200 Co 780,00
Utr 200-250 Co 1050,00
Stambusk 3x th 250-300 K 4150,00, premium  4500,00
Stambusk 3x th 300-350 K 5800,00, premium  6350,00
Hst 3x 14-16 K 5800,00
Hst 3x 16-18 K 6950,00, premium  7650,00
Hst 4x 18-20 K 9200,00, premium  10150,00
Hst 4x 20-25 K 11700,00, premium  12850,00
Hst 4x 25-30 K 17100,00 , premium 18800,00</t>
        </r>
      </text>
    </comment>
    <comment ref="K121" authorId="1" shapeId="0" xr:uid="{AE6E664A-2D63-431F-BA78-BDACD36D9C24}">
      <text>
        <r>
          <rPr>
            <b/>
            <sz val="9"/>
            <color indexed="81"/>
            <rFont val="Tahoma"/>
            <family val="2"/>
          </rPr>
          <t xml:space="preserve">elinw:
</t>
        </r>
        <r>
          <rPr>
            <sz val="9"/>
            <color indexed="81"/>
            <rFont val="Tahoma"/>
            <family val="2"/>
          </rPr>
          <t>baserat på stbu. 250-300 kl</t>
        </r>
      </text>
    </comment>
    <comment ref="M121" authorId="1" shapeId="0" xr:uid="{37F49887-6999-408B-B80F-6B9DAF28ADDD}">
      <text>
        <r>
          <rPr>
            <b/>
            <sz val="9"/>
            <color indexed="81"/>
            <rFont val="Tahoma"/>
            <charset val="1"/>
          </rPr>
          <t>elinw:</t>
        </r>
        <r>
          <rPr>
            <sz val="9"/>
            <color indexed="81"/>
            <rFont val="Tahoma"/>
            <charset val="1"/>
          </rPr>
          <t xml:space="preserve">
baserat på 200-250</t>
        </r>
      </text>
    </comment>
    <comment ref="G122" authorId="3" shapeId="0" xr:uid="{3213DC65-3DC3-42F1-8BFF-EAA6A98E9F08}">
      <text>
        <r>
          <rPr>
            <b/>
            <sz val="9"/>
            <color indexed="81"/>
            <rFont val="Tahoma"/>
            <family val="2"/>
          </rPr>
          <t>Josefina Biderholt:</t>
        </r>
        <r>
          <rPr>
            <sz val="9"/>
            <color indexed="81"/>
            <rFont val="Tahoma"/>
            <family val="2"/>
          </rPr>
          <t xml:space="preserve">
Endast varitet Pterocarya rhoifolia fk MEJLAN 
Sol 150-200 K flerstam 2250,00
Sol 200-250 K flerstam 3500,00, premium 4250,00
Sol 250-300 K flerstam 4850,00 premium  5350,00
Sol 300-350 K flerstam 7650,00 premium  8450,00
Stambusk 3x th 250-300 K 4150,00 premium  4500,00
Stambusk 3x th 300-350 K 5800,00 premium  6350,00
Hst 3x 12-14 K 5000,00
Hst 3x 14-16 K 5800,00</t>
        </r>
      </text>
    </comment>
    <comment ref="G123" authorId="3" shapeId="0" xr:uid="{91591F81-8F30-416B-8C79-7F6FA85F2D2C}">
      <text>
        <r>
          <rPr>
            <b/>
            <sz val="9"/>
            <color indexed="81"/>
            <rFont val="Tahoma"/>
            <family val="2"/>
          </rPr>
          <t>Josefina Biderholt:</t>
        </r>
        <r>
          <rPr>
            <sz val="9"/>
            <color indexed="81"/>
            <rFont val="Tahoma"/>
            <family val="2"/>
          </rPr>
          <t xml:space="preserve">
Baserat på 'Beech Hill'</t>
        </r>
      </text>
    </comment>
    <comment ref="K123" authorId="1" shapeId="0" xr:uid="{B6B46439-C0A4-498D-BD7F-7E35BD97FC0A}">
      <text>
        <r>
          <rPr>
            <b/>
            <sz val="9"/>
            <color indexed="81"/>
            <rFont val="Tahoma"/>
            <family val="2"/>
          </rPr>
          <t>elinw:</t>
        </r>
        <r>
          <rPr>
            <sz val="9"/>
            <color indexed="81"/>
            <rFont val="Tahoma"/>
            <family val="2"/>
          </rPr>
          <t xml:space="preserve">
Baserat på 'Beech Hill'</t>
        </r>
      </text>
    </comment>
    <comment ref="B126" authorId="1" shapeId="0" xr:uid="{D32BDEC4-A420-4B79-8521-5F0D351FFE35}">
      <text>
        <r>
          <rPr>
            <b/>
            <sz val="9"/>
            <color indexed="81"/>
            <rFont val="Tahoma"/>
            <family val="2"/>
          </rPr>
          <t>elinw:</t>
        </r>
        <r>
          <rPr>
            <sz val="9"/>
            <color indexed="81"/>
            <rFont val="Tahoma"/>
            <family val="2"/>
          </rPr>
          <t xml:space="preserve">
Svenska plantskolor: 250-300. Internationella plantskolor: 250-275</t>
        </r>
      </text>
    </comment>
    <comment ref="N138" authorId="1" shapeId="0" xr:uid="{5E82D06C-D48E-4A64-A2BD-FA6CA8BA07DE}">
      <text>
        <r>
          <rPr>
            <b/>
            <sz val="9"/>
            <color indexed="81"/>
            <rFont val="Tahoma"/>
            <family val="2"/>
          </rPr>
          <t>elinw:</t>
        </r>
        <r>
          <rPr>
            <sz val="9"/>
            <color indexed="81"/>
            <rFont val="Tahoma"/>
            <family val="2"/>
          </rPr>
          <t xml:space="preserve">
baserat på 250-300</t>
        </r>
      </text>
    </comment>
    <comment ref="M140" authorId="1" shapeId="0" xr:uid="{CF899C5A-96BF-4E14-B1DB-68B274B474BC}">
      <text>
        <r>
          <rPr>
            <b/>
            <sz val="9"/>
            <color indexed="81"/>
            <rFont val="Tahoma"/>
            <family val="2"/>
          </rPr>
          <t>elinw:</t>
        </r>
        <r>
          <rPr>
            <sz val="9"/>
            <color indexed="81"/>
            <rFont val="Tahoma"/>
            <family val="2"/>
          </rPr>
          <t xml:space="preserve">
baserat på 200-250</t>
        </r>
      </text>
    </comment>
    <comment ref="N140" authorId="1" shapeId="0" xr:uid="{36503E80-A69C-4514-8C7E-7BFDB9597812}">
      <text>
        <r>
          <rPr>
            <b/>
            <sz val="9"/>
            <color indexed="81"/>
            <rFont val="Tahoma"/>
            <family val="2"/>
          </rPr>
          <t>elinw:</t>
        </r>
        <r>
          <rPr>
            <sz val="9"/>
            <color indexed="81"/>
            <rFont val="Tahoma"/>
            <family val="2"/>
          </rPr>
          <t xml:space="preserve">
baserat på 200-250</t>
        </r>
      </text>
    </comment>
    <comment ref="N147" authorId="1" shapeId="0" xr:uid="{3AF67E19-1149-480E-A1DC-D81877A9F551}">
      <text>
        <r>
          <rPr>
            <b/>
            <sz val="9"/>
            <color indexed="81"/>
            <rFont val="Tahoma"/>
            <family val="2"/>
          </rPr>
          <t>elinw:</t>
        </r>
        <r>
          <rPr>
            <sz val="9"/>
            <color indexed="81"/>
            <rFont val="Tahoma"/>
            <family val="2"/>
          </rPr>
          <t xml:space="preserve">
baserat på 200-250</t>
        </r>
      </text>
    </comment>
    <comment ref="G160" authorId="3" shapeId="0" xr:uid="{9DDAE0DB-3DD8-4388-9F40-004023E891D1}">
      <text>
        <r>
          <rPr>
            <b/>
            <sz val="9"/>
            <color indexed="81"/>
            <rFont val="Tahoma"/>
            <family val="2"/>
          </rPr>
          <t>Josefina Biderholt:</t>
        </r>
        <r>
          <rPr>
            <sz val="9"/>
            <color indexed="81"/>
            <rFont val="Tahoma"/>
            <family val="2"/>
          </rPr>
          <t xml:space="preserve">
Pris gäller för varietet Eleonora, se nedan:
Tilia × europaea KRISTINA® 'Eleonora'* Hst 10-12 K 2350,00
Hst 3x 12-14 K 3400,00
Hst 3x 14-16 K 4350,00
Hst 3x 16-18 K 5400,00 5950,00
Hst 4x 18-20 K 7250,00 7950,00
Hst 4x 20-25 K 9100,00 10000,00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 Mladoniczky</author>
  </authors>
  <commentList>
    <comment ref="D8" authorId="0" shapeId="0" xr:uid="{00000000-0006-0000-0200-000001000000}">
      <text>
        <r>
          <rPr>
            <sz val="9"/>
            <color indexed="81"/>
            <rFont val="Tahoma"/>
            <family val="2"/>
          </rPr>
          <t>Skriv in namn så hämtas basvärdet automatiskt (om art/sort finns i listan)
Obs! Måste skrivas exakt så som namnet står i listan i fliken Formler.</t>
        </r>
      </text>
    </comment>
    <comment ref="D30" authorId="0" shapeId="0" xr:uid="{00000000-0006-0000-0200-000002000000}">
      <text>
        <r>
          <rPr>
            <sz val="9"/>
            <color indexed="81"/>
            <rFont val="Tahoma"/>
            <family val="2"/>
          </rPr>
          <t xml:space="preserve">gatuträd </t>
        </r>
        <r>
          <rPr>
            <i/>
            <sz val="9"/>
            <color indexed="81"/>
            <rFont val="Tahoma"/>
            <family val="2"/>
          </rPr>
          <t xml:space="preserve">eller </t>
        </r>
        <r>
          <rPr>
            <sz val="9"/>
            <color indexed="81"/>
            <rFont val="Tahoma"/>
            <family val="2"/>
          </rPr>
          <t>övrig mark</t>
        </r>
      </text>
    </comment>
  </commentList>
</comments>
</file>

<file path=xl/sharedStrings.xml><?xml version="1.0" encoding="utf-8"?>
<sst xmlns="http://schemas.openxmlformats.org/spreadsheetml/2006/main" count="588" uniqueCount="387">
  <si>
    <t>Quercus robur</t>
  </si>
  <si>
    <t>Sorbus aria</t>
  </si>
  <si>
    <t>Acer platanoides</t>
  </si>
  <si>
    <t>Fagus sylvatica</t>
  </si>
  <si>
    <t>Trädarter</t>
  </si>
  <si>
    <t>Antal prisuppgifter</t>
  </si>
  <si>
    <t>Medelvärde</t>
  </si>
  <si>
    <t>Pris per cm2</t>
  </si>
  <si>
    <t>Skador på krona</t>
  </si>
  <si>
    <t>Skador på stambas/rot</t>
  </si>
  <si>
    <t>Skador på stam</t>
  </si>
  <si>
    <t>Vitalitet</t>
  </si>
  <si>
    <t>Skade- och vitalitetsfaktor</t>
  </si>
  <si>
    <t>Catalpa bignonioides</t>
  </si>
  <si>
    <t>Picea abies</t>
  </si>
  <si>
    <t>Tilia cordata</t>
  </si>
  <si>
    <t>Sorbus intermedia</t>
  </si>
  <si>
    <t>Fraxinus excelsior</t>
  </si>
  <si>
    <t>Ginkgo biloba</t>
  </si>
  <si>
    <t>Carpinus betulus</t>
  </si>
  <si>
    <t>Prunus avium</t>
  </si>
  <si>
    <t>Quercus palustris</t>
  </si>
  <si>
    <t>Pris 12-14</t>
  </si>
  <si>
    <t>Robinia pseudoacacia</t>
  </si>
  <si>
    <t>Kvadratcentimeter träd 13 cm omkrets</t>
  </si>
  <si>
    <t>Populus tremula</t>
  </si>
  <si>
    <t>Aesculus hippocastanum</t>
  </si>
  <si>
    <t>Prunus padus</t>
  </si>
  <si>
    <t>Ulmus carpinifolia</t>
  </si>
  <si>
    <t>Pris per kvadratcentimeter 12-14</t>
  </si>
  <si>
    <t>Antal cm2</t>
  </si>
  <si>
    <r>
      <t xml:space="preserve">Trädart (ange nummer)
</t>
    </r>
    <r>
      <rPr>
        <sz val="8"/>
        <color theme="1"/>
        <rFont val="Arial"/>
        <family val="2"/>
      </rPr>
      <t/>
    </r>
  </si>
  <si>
    <t>Totalt ersättningsvärde (exkl moms)</t>
  </si>
  <si>
    <t>Tilia x europaea (syn. vulgaris, syn. Intermedia)</t>
  </si>
  <si>
    <t>Alnus glutinosa</t>
  </si>
  <si>
    <t>Ulmus glabra</t>
  </si>
  <si>
    <t>Trädart, svenskt namn</t>
  </si>
  <si>
    <t>Trädart, vetenskapligt namn</t>
  </si>
  <si>
    <t>Betula pubescens</t>
  </si>
  <si>
    <t>Sorbus aucuparia</t>
  </si>
  <si>
    <t>Acer pseudoplatanus</t>
  </si>
  <si>
    <t>Summa</t>
  </si>
  <si>
    <t>Trädart, svenskt</t>
  </si>
  <si>
    <t>Trädarter, vetenskapligt</t>
  </si>
  <si>
    <t>Hästkastanj</t>
  </si>
  <si>
    <t>Klibbal</t>
  </si>
  <si>
    <t>Vårtbjörk</t>
  </si>
  <si>
    <t>Avenbok</t>
  </si>
  <si>
    <t>Katalpa</t>
  </si>
  <si>
    <t>Bok</t>
  </si>
  <si>
    <t>Blodbok</t>
  </si>
  <si>
    <t>Ask</t>
  </si>
  <si>
    <t>Ginkgo</t>
  </si>
  <si>
    <t>Rödgran</t>
  </si>
  <si>
    <t>Tall</t>
  </si>
  <si>
    <t>Platan</t>
  </si>
  <si>
    <t>Asp</t>
  </si>
  <si>
    <t>Fågelbär</t>
  </si>
  <si>
    <t>Dubbelblommande fågelbär</t>
  </si>
  <si>
    <t>Hägg</t>
  </si>
  <si>
    <t>Kärrek</t>
  </si>
  <si>
    <t>Robinia</t>
  </si>
  <si>
    <t>Oxel</t>
  </si>
  <si>
    <t>Rönn</t>
  </si>
  <si>
    <t>Lind</t>
  </si>
  <si>
    <t>Parklind</t>
  </si>
  <si>
    <t>Lundalm</t>
  </si>
  <si>
    <t>Skogsalm</t>
  </si>
  <si>
    <t>Glasbjörk</t>
  </si>
  <si>
    <t>Tysklönn</t>
  </si>
  <si>
    <t>Vitoxel</t>
  </si>
  <si>
    <t>Pyrus communis</t>
  </si>
  <si>
    <t>Päron</t>
  </si>
  <si>
    <t>Picea omorika</t>
  </si>
  <si>
    <t>Serbgran</t>
  </si>
  <si>
    <t>Malus domestica</t>
  </si>
  <si>
    <t>Äpple</t>
  </si>
  <si>
    <t>Prunus domestica</t>
  </si>
  <si>
    <t>Plommon</t>
  </si>
  <si>
    <t>Sporrhagtorn</t>
  </si>
  <si>
    <t>Crataegus crus-galli</t>
  </si>
  <si>
    <t>Rödblommig hästkastanj</t>
  </si>
  <si>
    <t>Populus nigra</t>
  </si>
  <si>
    <t>Svartpoppel</t>
  </si>
  <si>
    <t>Fraxinus ornus</t>
  </si>
  <si>
    <t>Mannaask</t>
  </si>
  <si>
    <t>Populus simonii</t>
  </si>
  <si>
    <t>Populus x canadensis 'Robusta'</t>
  </si>
  <si>
    <t>Goliatpoppel</t>
  </si>
  <si>
    <t>Platanus orientalis</t>
  </si>
  <si>
    <t>Orientalisk platan</t>
  </si>
  <si>
    <t>Platanus x acerifolia (syn. Platanus hispanica)</t>
  </si>
  <si>
    <t>Naverlönn</t>
  </si>
  <si>
    <t>Alnus cordata</t>
  </si>
  <si>
    <t>Italiensk al</t>
  </si>
  <si>
    <t>Trubbhagtorn</t>
  </si>
  <si>
    <t>Salix alba</t>
  </si>
  <si>
    <t>Vitpil</t>
  </si>
  <si>
    <t>Populus balsamifera</t>
  </si>
  <si>
    <t>Balsampoppel</t>
  </si>
  <si>
    <t>Acer saccharinum</t>
  </si>
  <si>
    <t xml:space="preserve">Silverlönn </t>
  </si>
  <si>
    <t>Cercidiphyllum japonicum</t>
  </si>
  <si>
    <t xml:space="preserve">Katsura </t>
  </si>
  <si>
    <t>Crataegus monogyna</t>
  </si>
  <si>
    <t>Juglans regia</t>
  </si>
  <si>
    <t>(äkta) valnöt</t>
  </si>
  <si>
    <t>Magnolia kobus</t>
  </si>
  <si>
    <t>Japansk magnolia</t>
  </si>
  <si>
    <t>OBS!
Denna Excel-fil är endast ett hjälpmedel och användaren har det fulla ansvaret att kontrollera värdena och hålla dessa uppdaterade. Det finns även vissa skillnader mellan att använda formuläret för Alnarpsmodellen och att använda denna Excel-fil, vilket beror på avrundningar av bland annt Pi. Excel-filen är alltså mer exakt. 
Excel-filen kommer alltså inte uppdateras med nya värden. Om nya värden ska läggas in görs detta under fliken ´Formler´. Om värdena inte uppdateras riskerar  användaren i princip alltid att endast undervärdera objektet.</t>
  </si>
  <si>
    <t>Ersättningsbelopp vid delskada</t>
  </si>
  <si>
    <t xml:space="preserve">Vid delskada, ange procentuell ersättning baserat på skadan omfattning på trädets kronvolym, stamomkrets eller rotsystemets utbredning
</t>
  </si>
  <si>
    <t>Acer cappadocicum</t>
  </si>
  <si>
    <t>Turkisk lönn</t>
  </si>
  <si>
    <t>Acer platanoides 'Faasen's black'</t>
  </si>
  <si>
    <t>Rödbladig lönn</t>
  </si>
  <si>
    <t>Acer platanoides 'Globosum'</t>
  </si>
  <si>
    <t>Klotlönn</t>
  </si>
  <si>
    <t>Acer platanoides 'Schwedleri'</t>
  </si>
  <si>
    <t>Skogslönn</t>
  </si>
  <si>
    <t>Acer pseudoplatanus 'Atropurpureum'</t>
  </si>
  <si>
    <t>Rödbladig tysklönn</t>
  </si>
  <si>
    <t>Acer tataricum</t>
  </si>
  <si>
    <t>Rysk lönn</t>
  </si>
  <si>
    <t>Acer x freemanii 'Autumn Blaze'</t>
  </si>
  <si>
    <t>Freemaniilönn</t>
  </si>
  <si>
    <t>Aesculus carnea 'Briotii'</t>
  </si>
  <si>
    <t>Glanshagtorn</t>
  </si>
  <si>
    <t>Crataegus laevigata</t>
  </si>
  <si>
    <t>Rundhagtorn</t>
  </si>
  <si>
    <t>Crataegus prunifolia 'Splendens'</t>
  </si>
  <si>
    <t>Hagtorn</t>
  </si>
  <si>
    <t>Crataegus x persimilis (prunifolia)</t>
  </si>
  <si>
    <t>Sylhagtorn</t>
  </si>
  <si>
    <t>Fagus sylvatica 'Atropunicea'</t>
  </si>
  <si>
    <t>Fagus sylvatica 'Pendula'</t>
  </si>
  <si>
    <t>Hängbok</t>
  </si>
  <si>
    <t>Fraxinus excelsior 'Pendula'</t>
  </si>
  <si>
    <t>Hängask</t>
  </si>
  <si>
    <t>Fraxinus excelsior 'Westhof's Glorie'</t>
  </si>
  <si>
    <t>Laburnum x Watereri 'Vossii'</t>
  </si>
  <si>
    <t>Gullregn</t>
  </si>
  <si>
    <t>Magnolia soulangeana</t>
  </si>
  <si>
    <t>Praktmagnolia</t>
  </si>
  <si>
    <t>Malus baccata</t>
  </si>
  <si>
    <t>Bärapel</t>
  </si>
  <si>
    <t>Malus 'Butterball'</t>
  </si>
  <si>
    <t>Prydnadsapel</t>
  </si>
  <si>
    <t>Metasequoia glyptostroboides</t>
  </si>
  <si>
    <t>Kinesisk sekvoja</t>
  </si>
  <si>
    <t>Silverpoppel</t>
  </si>
  <si>
    <t>Kinesisk poppel</t>
  </si>
  <si>
    <t>Prunus 'Accolade'</t>
  </si>
  <si>
    <t>Blomsterkörsbär</t>
  </si>
  <si>
    <t>Prunus avium 'Plena'</t>
  </si>
  <si>
    <t>Prunus padus 'Watereri'</t>
  </si>
  <si>
    <t xml:space="preserve">Storblommig hägg </t>
  </si>
  <si>
    <t>Prunus 'Sunset Boulevard'</t>
  </si>
  <si>
    <t>Prunus 'Umineko'</t>
  </si>
  <si>
    <t>Prunus x schmittii</t>
  </si>
  <si>
    <t>Prunus x yedoensis</t>
  </si>
  <si>
    <t>Tokyokörsbär</t>
  </si>
  <si>
    <t>Salix caprea</t>
  </si>
  <si>
    <t>Sälg</t>
  </si>
  <si>
    <t>Salix x sepulcralis 'Chrysocoma' (Salix alba 'Tristis')</t>
  </si>
  <si>
    <t>Sambucus nigra</t>
  </si>
  <si>
    <t>Fläder</t>
  </si>
  <si>
    <t>Jättevitoxel</t>
  </si>
  <si>
    <t>Tilia americana 'Nova'</t>
  </si>
  <si>
    <t>Tilia platyphyllos 'Rubra'</t>
  </si>
  <si>
    <t>Rödgrenig bohuslind</t>
  </si>
  <si>
    <t>Tilia tomentosa</t>
  </si>
  <si>
    <t>Silverlind</t>
  </si>
  <si>
    <t>Tilia x europaea 'Euchlora'</t>
  </si>
  <si>
    <t>Glanslind</t>
  </si>
  <si>
    <t>Tilia x europaea 'Koningslinde'</t>
  </si>
  <si>
    <t>Kungslind</t>
  </si>
  <si>
    <t>Tilia x europaea 'Pallida'</t>
  </si>
  <si>
    <t>Kejsarlind</t>
  </si>
  <si>
    <t>Ulmus glabra x carpinifolia var vegeta</t>
  </si>
  <si>
    <t>Alm</t>
  </si>
  <si>
    <t>Ulmus minor</t>
  </si>
  <si>
    <t>Ulmus minor 'Hoersholmiensis'</t>
  </si>
  <si>
    <t>Hörsholmsalm</t>
  </si>
  <si>
    <t>Ulmus glabra 'Horizontalis'</t>
  </si>
  <si>
    <t>Paraplyalm</t>
  </si>
  <si>
    <t>Acer negundo</t>
  </si>
  <si>
    <t>Asklönn</t>
  </si>
  <si>
    <t>Ailanthus altissima</t>
  </si>
  <si>
    <t>Gudaträd</t>
  </si>
  <si>
    <t>Betula ermanii</t>
  </si>
  <si>
    <t>Kamtjatkabjörk</t>
  </si>
  <si>
    <t>Betula pendula</t>
  </si>
  <si>
    <t>Carpinus betulus 'Fastigiata'</t>
  </si>
  <si>
    <t>Castanea sativa</t>
  </si>
  <si>
    <t>Äkta kastanj</t>
  </si>
  <si>
    <t>Corylus colurna</t>
  </si>
  <si>
    <t>Turkisk trädhassel</t>
  </si>
  <si>
    <t>Gleditsia triacanthos</t>
  </si>
  <si>
    <t>Korstörne</t>
  </si>
  <si>
    <t>Liriodendron tulipifera</t>
  </si>
  <si>
    <t>Tulpanträd</t>
  </si>
  <si>
    <t>Malus floribunda</t>
  </si>
  <si>
    <t>Rosenapel</t>
  </si>
  <si>
    <t>Phellodendron amurense</t>
  </si>
  <si>
    <t>Sibiriskt korkträd</t>
  </si>
  <si>
    <t>Prunus maackii</t>
  </si>
  <si>
    <t>Kopparhägg</t>
  </si>
  <si>
    <t>Prunus padus 'Colorata'</t>
  </si>
  <si>
    <t>Blodhägg</t>
  </si>
  <si>
    <t>Quercus rubra</t>
  </si>
  <si>
    <t>Rödek</t>
  </si>
  <si>
    <t>Värdering när hela trädet är borta. Vid skadat träd används denna del för att värdera hela trädet, sedan görs en skadereglering i formlerna efter</t>
  </si>
  <si>
    <t>Formulär för beräkning av återställningskostnad</t>
  </si>
  <si>
    <t>Beräkning av trädets värde</t>
  </si>
  <si>
    <t>kr</t>
  </si>
  <si>
    <t>Art, vetenskapligt</t>
  </si>
  <si>
    <t>Basvärde</t>
  </si>
  <si>
    <t>Diameter 12-14</t>
  </si>
  <si>
    <t>cm</t>
  </si>
  <si>
    <t>Area 12-14</t>
  </si>
  <si>
    <t>Värderat träd</t>
  </si>
  <si>
    <t>Stamomkrets</t>
  </si>
  <si>
    <t>Area</t>
  </si>
  <si>
    <t>Trädets värde</t>
  </si>
  <si>
    <t>Skador &amp; vitalitet (0-4)</t>
  </si>
  <si>
    <t>Rot-/stambas</t>
  </si>
  <si>
    <t>Stam</t>
  </si>
  <si>
    <t>Krona</t>
  </si>
  <si>
    <t>Summa / 16 (0-1)</t>
  </si>
  <si>
    <t>Planterings- &amp; etableringskostnad på den specifika platsen</t>
  </si>
  <si>
    <t>Gatuträd</t>
  </si>
  <si>
    <t>Träd, övrig mark</t>
  </si>
  <si>
    <t>Typ av etablering</t>
  </si>
  <si>
    <t>övrig mark</t>
  </si>
  <si>
    <t>Planterings- &amp; etableringskostnader (gatuträd)</t>
  </si>
  <si>
    <t>Planterings- &amp; etableringskostnader (övrig mark)</t>
  </si>
  <si>
    <t>Trädets återställningskostnad</t>
  </si>
  <si>
    <t>Skador &amp; vitalitet</t>
  </si>
  <si>
    <t>Etableringskostnad</t>
  </si>
  <si>
    <t>Återställningskostnad</t>
  </si>
  <si>
    <t>Trädets återställningskostnad = (Trädets värde x Skador &amp; vitalitet) + Etableringskostnad</t>
  </si>
  <si>
    <t>Valutakurs (SEK/EUR)</t>
  </si>
  <si>
    <t>cm²</t>
  </si>
  <si>
    <t>Pris/cm²</t>
  </si>
  <si>
    <t>Etableringskostnad per cm²</t>
  </si>
  <si>
    <t>Träd-nummer</t>
  </si>
  <si>
    <t>Stamomfång avrundat nedåt till närmsta 5-tal</t>
  </si>
  <si>
    <t>Formulär baserat på Alnarpsmodellen 2.2 (Östberg, Sjögren &amp; Kristofferson, 2016)</t>
  </si>
  <si>
    <t>Populus alba 'Nivea'</t>
  </si>
  <si>
    <t>Sorbus aria 'Gigantea'</t>
  </si>
  <si>
    <t xml:space="preserve">Acer campestre </t>
  </si>
  <si>
    <t>Acer campestre 'Elsrijk'</t>
  </si>
  <si>
    <t>Acer campestre FK Uppsala E</t>
  </si>
  <si>
    <t>Acer negundo FK Alnarp E</t>
  </si>
  <si>
    <t>Acer platanoides FK Pernilla, Ultuna E</t>
  </si>
  <si>
    <t>Acer tataricum FK Falun E</t>
  </si>
  <si>
    <t>Alnus glutinosa FK Fyris E</t>
  </si>
  <si>
    <t>Betula pendula fk Julita E</t>
  </si>
  <si>
    <t>Carpinus betulus FK Carin E</t>
  </si>
  <si>
    <t>Cercidiphyllum japonicum FK Göteborg E</t>
  </si>
  <si>
    <t>Fagus sylvatica FK Gottåsa/Hallandsås E</t>
  </si>
  <si>
    <t>Gleditsia triacanthos 'Skyline'</t>
  </si>
  <si>
    <t>Pinus sylvestris FK Skogskyrkogården E</t>
  </si>
  <si>
    <t xml:space="preserve">Prunus avium FK Svea, Lugnås, Ulltuna E </t>
  </si>
  <si>
    <t>Prunus padus FK Ultuna E</t>
  </si>
  <si>
    <t>Quercus robur FK Linköping/Ultuna E</t>
  </si>
  <si>
    <t>Quercus rubra FK Bäcklösa/Enköping E</t>
  </si>
  <si>
    <t>Sorbus intermedia FK Norrköping E</t>
  </si>
  <si>
    <t>Sorbus aucuparia FK Västeråker E</t>
  </si>
  <si>
    <t xml:space="preserve">Tilia platyphyllos </t>
  </si>
  <si>
    <r>
      <t xml:space="preserve">Gatuträd eller övrig mark. 
</t>
    </r>
    <r>
      <rPr>
        <sz val="11"/>
        <color theme="1"/>
        <rFont val="Arial"/>
        <family val="2"/>
      </rPr>
      <t>1 = Gatuträd
2 = Övrig mark</t>
    </r>
  </si>
  <si>
    <t>Inköpskostnad i plantskolor</t>
  </si>
  <si>
    <r>
      <t xml:space="preserve">Planterings- och etableringskostnad
</t>
    </r>
    <r>
      <rPr>
        <sz val="11"/>
        <color theme="1"/>
        <rFont val="Arial"/>
        <family val="2"/>
      </rPr>
      <t>Gatuträd 20 000 kr + 70 kr per cm2 (Maximalt 85 000 kr.)
Övrig mark 10 000 + 70 kr per cm2 (Maximalt 75 000 kr.)</t>
    </r>
  </si>
  <si>
    <t>Malus baccata 'Columnaris'</t>
  </si>
  <si>
    <t>Pelarbärapel</t>
  </si>
  <si>
    <t>Malus baccata 'Street Parade'</t>
  </si>
  <si>
    <t>Malus 'Evereste'</t>
  </si>
  <si>
    <t>Populus nigra 'Italica'</t>
  </si>
  <si>
    <t>Italiensk pelarpoppel</t>
  </si>
  <si>
    <t>Robinia pseudoacacia 'Umbraculifera'</t>
  </si>
  <si>
    <t>Klotrobinia</t>
  </si>
  <si>
    <t>Korallpil</t>
  </si>
  <si>
    <t>Silverpil</t>
  </si>
  <si>
    <t>Tilia cordata 'Greenspire'</t>
  </si>
  <si>
    <t>Skogslind</t>
  </si>
  <si>
    <t>Crataegus x lavallei 'Carrierei'</t>
  </si>
  <si>
    <t>Prunus cerasifera 'Nigra'</t>
  </si>
  <si>
    <t>Ginkgo biloba 'Fastigiata'</t>
  </si>
  <si>
    <t>Pelarformig ginkgo</t>
  </si>
  <si>
    <t>Salix alba var. sericea BODEN SILVER E</t>
  </si>
  <si>
    <t>Acer platanoides 'Cleveland'</t>
  </si>
  <si>
    <t>Salix alba var. chermesina 'Vinterglöd'</t>
  </si>
  <si>
    <t>Salix alba var. chermesina 'Britzensis' (syn. 'Chermesina')</t>
  </si>
  <si>
    <t>Salix alba var. sericea</t>
  </si>
  <si>
    <t>Betula pendula 'Dalecarlica'</t>
  </si>
  <si>
    <t>Ornäsbjörk</t>
  </si>
  <si>
    <t>Betula pendula 'Youngii'</t>
  </si>
  <si>
    <t>Tårbjörk</t>
  </si>
  <si>
    <t>Betula utilis var. jacquemontii</t>
  </si>
  <si>
    <t>Himalayabjörk</t>
  </si>
  <si>
    <t>Fagus sylvatica 'Purpurea Pendula'</t>
  </si>
  <si>
    <t>Hängblodbok</t>
  </si>
  <si>
    <t>Gleditsia triacanthos 'Sunburst'</t>
  </si>
  <si>
    <t>Gulbladigt korstörne</t>
  </si>
  <si>
    <t>Juglans mandshurica</t>
  </si>
  <si>
    <t xml:space="preserve">Manchurisk valnöt </t>
  </si>
  <si>
    <t>Juglans cinerea fk ÖREBRO E</t>
  </si>
  <si>
    <t>Grå valnöt</t>
  </si>
  <si>
    <t>Populus tremula 'Erecta'</t>
  </si>
  <si>
    <t>Pelarasp</t>
  </si>
  <si>
    <t>Populus trichocarpa 'Kiruna'</t>
  </si>
  <si>
    <t>Sorbus ulleungensis 'Dodong' E</t>
  </si>
  <si>
    <t>Tilia cordata 'Rancho'</t>
  </si>
  <si>
    <t>Smalkronig skogslind</t>
  </si>
  <si>
    <t>Tilia platyphyllos 'Örebro'</t>
  </si>
  <si>
    <t>Smalkronig bohuslind</t>
  </si>
  <si>
    <t>Tilia europaea KRISTINA E</t>
  </si>
  <si>
    <t>Ulmus glabra 'Camperdownii'</t>
  </si>
  <si>
    <t>Hängalm</t>
  </si>
  <si>
    <t>Betula utilis var. albosinensis</t>
  </si>
  <si>
    <t>Kopparbjörk</t>
  </si>
  <si>
    <t>Pinus nigra</t>
  </si>
  <si>
    <t>Svarttall</t>
  </si>
  <si>
    <t>Quercus robur 'Fastigiata'</t>
  </si>
  <si>
    <t>Pelarek</t>
  </si>
  <si>
    <t>Jättepoppel</t>
  </si>
  <si>
    <t>Ullungrönn</t>
  </si>
  <si>
    <t>Blodplommon</t>
  </si>
  <si>
    <t>Prunus serrula</t>
  </si>
  <si>
    <t>Glanskörsbär</t>
  </si>
  <si>
    <t>Prunus x subhirtella</t>
  </si>
  <si>
    <t>Vinterkörsbär</t>
  </si>
  <si>
    <t>Cercidiphyllum japonicum f. pendulum</t>
  </si>
  <si>
    <t>Hängkatsura</t>
  </si>
  <si>
    <t>Carpinus betulus 'Pendula'</t>
  </si>
  <si>
    <t>Hängavenbok</t>
  </si>
  <si>
    <t>Japansk prynadskörsbär</t>
  </si>
  <si>
    <t>Prunus serrulata 'Royal Burgundy'</t>
  </si>
  <si>
    <t>Växelkurs 1 Euro</t>
  </si>
  <si>
    <t>Pterocarya fraxinifolia</t>
  </si>
  <si>
    <t>Kaukasisk vingnöt</t>
  </si>
  <si>
    <t>Pterocarya rhoifolia</t>
  </si>
  <si>
    <t>Japansk vingnöt</t>
  </si>
  <si>
    <t>Stångby, 2023</t>
  </si>
  <si>
    <t>Billbäcks, 2023</t>
  </si>
  <si>
    <t>Bruns 2023 €</t>
  </si>
  <si>
    <t>Essunga plantskola, 2023</t>
  </si>
  <si>
    <t>Pinus sylvestris</t>
  </si>
  <si>
    <t>Klotpill</t>
  </si>
  <si>
    <t>Salix euxina 'Bullata'</t>
  </si>
  <si>
    <t>Lorenz von Ehren, 2023 €</t>
  </si>
  <si>
    <t>Acer tataricum ssp. ginnala</t>
  </si>
  <si>
    <t>Betula utilis subsp. albosinensis</t>
  </si>
  <si>
    <t>Crataegus x persimilis 'Splendens'</t>
  </si>
  <si>
    <t>Fagus sylvatica Purpurbladiga gruppen</t>
  </si>
  <si>
    <t>Prunus 'Royal Burgundy'</t>
  </si>
  <si>
    <t>Prunus subhirtella 'Autumnalis'</t>
  </si>
  <si>
    <t>Quercus robur 'Fastigiata' / 'Fastigate Koster'</t>
  </si>
  <si>
    <t>Sorbus ulleungensis 'Legend'</t>
  </si>
  <si>
    <t>Ullungrönn 'Legend'</t>
  </si>
  <si>
    <t>Acer saccharinum 'Laciniatum Wieri'</t>
  </si>
  <si>
    <t>Flikbladig silverlönn</t>
  </si>
  <si>
    <t>Gråal</t>
  </si>
  <si>
    <t>Alnus incana FK Deje E</t>
  </si>
  <si>
    <t>Salix euxina 'Bullata' (Salix x fragilis 'Bullata)</t>
  </si>
  <si>
    <t>Kaskadpil</t>
  </si>
  <si>
    <t>Salix x sepulcralis 'Chrysocoma' (Salix x pendulina f. salamonii 'Chrysocoma)</t>
  </si>
  <si>
    <t>Skogsek</t>
  </si>
  <si>
    <t>Acer rubrum</t>
  </si>
  <si>
    <t>Rödlönn</t>
  </si>
  <si>
    <t>Pyramidavenbok</t>
  </si>
  <si>
    <t>Prunus sargentii</t>
  </si>
  <si>
    <t>Bergkörsbär</t>
  </si>
  <si>
    <t>Salix alba var. chermesina 'Vinterglöd' (syn. Salix x fragilis f. vitellina 'Vinterglöd')</t>
  </si>
  <si>
    <t>Ulmus 'New Horizon'</t>
  </si>
  <si>
    <t>Japansk hybridalm</t>
  </si>
  <si>
    <t>Ulmus 'New Horizon</t>
  </si>
  <si>
    <t>Björkhaga, 2023</t>
  </si>
  <si>
    <t>Tilia x europaea KRISTINA E</t>
  </si>
  <si>
    <t>Splendor Plant, 2023</t>
  </si>
  <si>
    <t>Tönnersjö Plantskola, 2023</t>
  </si>
  <si>
    <t>Bohuslind</t>
  </si>
  <si>
    <t>er</t>
  </si>
  <si>
    <t>Lorenz von Ehren, 2023 SEK</t>
  </si>
  <si>
    <t>Bruns 2023 SEK</t>
  </si>
  <si>
    <t>Uppdaterad 2023-06-16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</si>
</sst>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kr&quot;;[Red]\-#,##0\ &quot;kr&quot;"/>
    <numFmt numFmtId="44" formatCode="_-* #,##0.00\ &quot;kr&quot;_-;\-* #,##0.00\ &quot;kr&quot;_-;_-* &quot;-&quot;??\ &quot;kr&quot;_-;_-@_-"/>
    <numFmt numFmtId="164" formatCode="#,##0.00&quot; kr &quot;;&quot;-&quot;#,##0.00&quot; kr &quot;;&quot; -&quot;#&quot; kr &quot;;@&quot; &quot;"/>
    <numFmt numFmtId="165" formatCode="[$-809]General"/>
    <numFmt numFmtId="166" formatCode="[$£-809]#,##0.00;[Red]&quot;-&quot;[$£-809]#,##0.00"/>
    <numFmt numFmtId="167" formatCode="_-* #,##0\ [$kr-41D]_-;\-* #,##0\ [$kr-41D]_-;_-* &quot;-&quot;??\ [$kr-41D]_-;_-@_-"/>
    <numFmt numFmtId="168" formatCode="_-* #,##0\ &quot;kr&quot;_-;\-* #,##0\ &quot;kr&quot;_-;_-* &quot;-&quot;??\ &quot;kr&quot;_-;_-@_-"/>
    <numFmt numFmtId="169" formatCode="_-* #,##0\ [$€-1]_-;\-* #,##0\ [$€-1]_-;_-* &quot;-&quot;??\ [$€-1]_-;_-@_-"/>
    <numFmt numFmtId="170" formatCode="#,##0\ &quot;kr&quot;"/>
    <numFmt numFmtId="171" formatCode="#,##0_ ;[Red]\-#,##0\ "/>
  </numFmts>
  <fonts count="3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i/>
      <sz val="16"/>
      <color theme="1"/>
      <name val="Arial"/>
      <family val="2"/>
    </font>
    <font>
      <b/>
      <i/>
      <u/>
      <sz val="11"/>
      <color theme="1"/>
      <name val="Arial"/>
      <family val="2"/>
    </font>
    <font>
      <b/>
      <sz val="11"/>
      <color theme="1"/>
      <name val="Arial"/>
      <family val="2"/>
    </font>
    <font>
      <sz val="11"/>
      <color theme="1"/>
      <name val="Arial"/>
      <family val="2"/>
    </font>
    <font>
      <sz val="11"/>
      <name val="Calibri"/>
      <family val="2"/>
    </font>
    <font>
      <sz val="9"/>
      <color indexed="81"/>
      <name val="Tahoma"/>
      <family val="2"/>
    </font>
    <font>
      <b/>
      <sz val="9"/>
      <color indexed="81"/>
      <name val="Tahoma"/>
      <family val="2"/>
    </font>
    <font>
      <sz val="10"/>
      <color theme="1"/>
      <name val="Arial"/>
      <family val="2"/>
    </font>
    <font>
      <sz val="8"/>
      <color theme="1"/>
      <name val="Arial"/>
      <family val="2"/>
    </font>
    <font>
      <sz val="11"/>
      <name val="Arial"/>
      <family val="2"/>
    </font>
    <font>
      <b/>
      <sz val="11"/>
      <name val="Calibri"/>
      <family val="2"/>
    </font>
    <font>
      <b/>
      <sz val="11"/>
      <color theme="1"/>
      <name val="Calibri"/>
      <family val="2"/>
      <scheme val="minor"/>
    </font>
    <font>
      <i/>
      <sz val="11"/>
      <color theme="1"/>
      <name val="Arial"/>
      <family val="2"/>
    </font>
    <font>
      <sz val="18"/>
      <color theme="1"/>
      <name val="Calibri"/>
      <family val="2"/>
      <scheme val="minor"/>
    </font>
    <font>
      <b/>
      <sz val="18"/>
      <color theme="1"/>
      <name val="Calibri"/>
      <family val="2"/>
      <scheme val="minor"/>
    </font>
    <font>
      <b/>
      <sz val="11"/>
      <color theme="6" tint="-0.249977111117893"/>
      <name val="Arial"/>
      <family val="2"/>
    </font>
    <font>
      <b/>
      <sz val="11"/>
      <color theme="9" tint="-0.249977111117893"/>
      <name val="Arial"/>
      <family val="2"/>
    </font>
    <font>
      <b/>
      <sz val="11"/>
      <color theme="3" tint="0.39997558519241921"/>
      <name val="Arial"/>
      <family val="2"/>
    </font>
    <font>
      <sz val="14"/>
      <color theme="1"/>
      <name val="Calibri"/>
      <family val="2"/>
      <scheme val="minor"/>
    </font>
    <font>
      <sz val="11"/>
      <color theme="0"/>
      <name val="Arial"/>
      <family val="2"/>
    </font>
    <font>
      <sz val="14"/>
      <color theme="0"/>
      <name val="Calibri"/>
      <family val="2"/>
      <scheme val="minor"/>
    </font>
    <font>
      <b/>
      <sz val="12"/>
      <color theme="1"/>
      <name val="Arial"/>
      <family val="2"/>
    </font>
    <font>
      <i/>
      <sz val="11"/>
      <name val="Calibri"/>
      <family val="2"/>
    </font>
    <font>
      <i/>
      <sz val="9"/>
      <color indexed="81"/>
      <name val="Tahoma"/>
      <family val="2"/>
    </font>
    <font>
      <b/>
      <sz val="11"/>
      <color theme="1"/>
      <name val="Arial"/>
      <family val="2"/>
    </font>
    <font>
      <i/>
      <sz val="11"/>
      <color theme="1"/>
      <name val="Arial"/>
      <family val="2"/>
    </font>
    <font>
      <sz val="11"/>
      <color theme="1"/>
      <name val="Arial"/>
      <family val="2"/>
    </font>
    <font>
      <b/>
      <sz val="10"/>
      <color theme="1"/>
      <name val="Arial"/>
      <family val="2"/>
    </font>
    <font>
      <sz val="10"/>
      <color theme="1"/>
      <name val="Arial"/>
      <family val="2"/>
    </font>
    <font>
      <sz val="9"/>
      <color indexed="81"/>
      <name val="Tahoma"/>
      <charset val="1"/>
    </font>
    <font>
      <b/>
      <sz val="9"/>
      <color indexed="81"/>
      <name val="Tahoma"/>
      <charset val="1"/>
    </font>
  </fonts>
  <fills count="15">
    <fill>
      <patternFill patternType="none"/>
    </fill>
    <fill>
      <patternFill patternType="gray125"/>
    </fill>
    <fill>
      <patternFill patternType="solid">
        <fgColor rgb="FF92D050"/>
        <bgColor indexed="64"/>
      </patternFill>
    </fill>
    <fill>
      <patternFill patternType="solid">
        <fgColor rgb="FF99FF66"/>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8">
    <xf numFmtId="0" fontId="0" fillId="0" borderId="0"/>
    <xf numFmtId="164" fontId="7" fillId="0" borderId="0"/>
    <xf numFmtId="165" fontId="7" fillId="0" borderId="0"/>
    <xf numFmtId="0" fontId="8" fillId="0" borderId="0">
      <alignment horizontal="center"/>
    </xf>
    <xf numFmtId="0" fontId="8" fillId="0" borderId="0">
      <alignment horizontal="center" textRotation="90"/>
    </xf>
    <xf numFmtId="0" fontId="9" fillId="0" borderId="0"/>
    <xf numFmtId="166" fontId="9" fillId="0" borderId="0"/>
    <xf numFmtId="44" fontId="11" fillId="0" borderId="0" applyFont="0" applyFill="0" applyBorder="0" applyAlignment="0" applyProtection="0"/>
    <xf numFmtId="0" fontId="6" fillId="0" borderId="0"/>
    <xf numFmtId="0" fontId="11" fillId="0" borderId="0"/>
    <xf numFmtId="44" fontId="11" fillId="0" borderId="0" applyFont="0" applyFill="0" applyBorder="0" applyAlignment="0" applyProtection="0"/>
    <xf numFmtId="0" fontId="5" fillId="0" borderId="0"/>
    <xf numFmtId="0" fontId="11" fillId="0" borderId="0"/>
    <xf numFmtId="44" fontId="11" fillId="0" borderId="0" applyFont="0" applyFill="0" applyBorder="0" applyAlignment="0" applyProtection="0"/>
    <xf numFmtId="0" fontId="5" fillId="0" borderId="0"/>
    <xf numFmtId="0" fontId="4" fillId="0" borderId="0"/>
    <xf numFmtId="44" fontId="4" fillId="0" borderId="0" applyFont="0" applyFill="0" applyBorder="0" applyAlignment="0" applyProtection="0"/>
    <xf numFmtId="0" fontId="3" fillId="0" borderId="0"/>
    <xf numFmtId="0" fontId="11" fillId="0" borderId="0"/>
    <xf numFmtId="44" fontId="11"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2" fillId="0" borderId="0"/>
    <xf numFmtId="0" fontId="11" fillId="0" borderId="0"/>
    <xf numFmtId="44" fontId="11"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11" fillId="0" borderId="0" applyFont="0" applyFill="0" applyBorder="0" applyAlignment="0" applyProtection="0"/>
    <xf numFmtId="0" fontId="1" fillId="0" borderId="0"/>
    <xf numFmtId="0" fontId="11" fillId="0" borderId="0"/>
    <xf numFmtId="44" fontId="1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1" fillId="0" borderId="0" applyFont="0" applyFill="0" applyBorder="0" applyAlignment="0" applyProtection="0"/>
  </cellStyleXfs>
  <cellXfs count="125">
    <xf numFmtId="0" fontId="0" fillId="0" borderId="0" xfId="0"/>
    <xf numFmtId="165" fontId="12" fillId="0" borderId="0" xfId="2" applyFont="1"/>
    <xf numFmtId="0" fontId="17" fillId="0" borderId="0" xfId="0" applyFont="1"/>
    <xf numFmtId="165" fontId="18" fillId="0" borderId="0" xfId="2" applyFont="1"/>
    <xf numFmtId="165" fontId="12" fillId="2" borderId="0" xfId="2" applyFont="1" applyFill="1"/>
    <xf numFmtId="169" fontId="12" fillId="0" borderId="0" xfId="7" applyNumberFormat="1" applyFont="1"/>
    <xf numFmtId="0" fontId="19" fillId="0" borderId="0" xfId="0" applyFont="1"/>
    <xf numFmtId="0" fontId="21" fillId="0" borderId="0" xfId="0" applyFont="1"/>
    <xf numFmtId="0" fontId="22" fillId="0" borderId="0" xfId="0" applyFont="1"/>
    <xf numFmtId="0" fontId="0" fillId="4" borderId="0" xfId="0" applyFill="1"/>
    <xf numFmtId="0" fontId="26" fillId="4" borderId="0" xfId="0" applyFont="1" applyFill="1"/>
    <xf numFmtId="0" fontId="0" fillId="5" borderId="0" xfId="0" applyFill="1" applyAlignment="1">
      <alignment horizontal="left"/>
    </xf>
    <xf numFmtId="0" fontId="0" fillId="0" borderId="13" xfId="0" applyBorder="1"/>
    <xf numFmtId="0" fontId="0" fillId="0" borderId="0" xfId="0" applyAlignment="1">
      <alignment horizontal="right"/>
    </xf>
    <xf numFmtId="0" fontId="0" fillId="5" borderId="0" xfId="0" applyFill="1" applyAlignment="1">
      <alignment vertical="top"/>
    </xf>
    <xf numFmtId="2" fontId="0" fillId="6" borderId="0" xfId="0" applyNumberFormat="1" applyFill="1"/>
    <xf numFmtId="0" fontId="0" fillId="0" borderId="0" xfId="0" applyAlignment="1">
      <alignment vertical="top"/>
    </xf>
    <xf numFmtId="3" fontId="23" fillId="6" borderId="0" xfId="0" applyNumberFormat="1" applyFont="1" applyFill="1"/>
    <xf numFmtId="0" fontId="0" fillId="7" borderId="0" xfId="0" applyFill="1"/>
    <xf numFmtId="0" fontId="26" fillId="7" borderId="0" xfId="0" applyFont="1" applyFill="1"/>
    <xf numFmtId="0" fontId="0" fillId="8" borderId="0" xfId="0" applyFill="1" applyAlignment="1">
      <alignment vertical="top"/>
    </xf>
    <xf numFmtId="0" fontId="0" fillId="0" borderId="1" xfId="0" applyBorder="1"/>
    <xf numFmtId="0" fontId="24" fillId="9" borderId="0" xfId="0" applyFont="1" applyFill="1"/>
    <xf numFmtId="0" fontId="0" fillId="10" borderId="0" xfId="0" applyFill="1"/>
    <xf numFmtId="0" fontId="26" fillId="10" borderId="0" xfId="0" applyFont="1" applyFill="1"/>
    <xf numFmtId="0" fontId="0" fillId="11" borderId="0" xfId="0" applyFill="1" applyAlignment="1">
      <alignment vertical="top" wrapText="1"/>
    </xf>
    <xf numFmtId="0" fontId="0" fillId="12" borderId="0" xfId="0" applyFill="1" applyAlignment="1">
      <alignment vertical="center"/>
    </xf>
    <xf numFmtId="0" fontId="0" fillId="0" borderId="0" xfId="0" applyAlignment="1">
      <alignment vertical="center"/>
    </xf>
    <xf numFmtId="0" fontId="0" fillId="11" borderId="0" xfId="0" applyFill="1" applyAlignment="1">
      <alignment vertical="top"/>
    </xf>
    <xf numFmtId="3" fontId="0" fillId="12" borderId="0" xfId="0" applyNumberFormat="1" applyFill="1"/>
    <xf numFmtId="6" fontId="0" fillId="0" borderId="0" xfId="0" quotePrefix="1" applyNumberFormat="1"/>
    <xf numFmtId="0" fontId="0" fillId="0" borderId="1" xfId="0" applyBorder="1" applyAlignment="1">
      <alignment horizontal="right" vertical="top"/>
    </xf>
    <xf numFmtId="3" fontId="25" fillId="12" borderId="0" xfId="0" applyNumberFormat="1" applyFont="1" applyFill="1" applyAlignment="1">
      <alignment vertical="top"/>
    </xf>
    <xf numFmtId="0" fontId="27" fillId="13" borderId="0" xfId="0" applyFont="1" applyFill="1"/>
    <xf numFmtId="0" fontId="28" fillId="13" borderId="0" xfId="0" applyFont="1" applyFill="1"/>
    <xf numFmtId="0" fontId="23" fillId="0" borderId="0" xfId="0" applyFont="1" applyAlignment="1">
      <alignment vertical="top"/>
    </xf>
    <xf numFmtId="3" fontId="23" fillId="0" borderId="0" xfId="0" applyNumberFormat="1" applyFont="1"/>
    <xf numFmtId="0" fontId="23" fillId="0" borderId="0" xfId="0" applyFont="1"/>
    <xf numFmtId="0" fontId="24" fillId="0" borderId="0" xfId="0" applyFont="1" applyAlignment="1">
      <alignment vertical="top"/>
    </xf>
    <xf numFmtId="0" fontId="24" fillId="0" borderId="0" xfId="0" applyFont="1"/>
    <xf numFmtId="0" fontId="25" fillId="0" borderId="0" xfId="0" applyFont="1" applyAlignment="1">
      <alignment vertical="top"/>
    </xf>
    <xf numFmtId="3" fontId="25" fillId="0" borderId="0" xfId="0" applyNumberFormat="1" applyFont="1"/>
    <xf numFmtId="0" fontId="10" fillId="0" borderId="0" xfId="0" applyFont="1" applyAlignment="1">
      <alignment vertical="center" wrapText="1"/>
    </xf>
    <xf numFmtId="3" fontId="29" fillId="0" borderId="0" xfId="0" applyNumberFormat="1" applyFont="1" applyAlignment="1">
      <alignment vertical="center" wrapText="1"/>
    </xf>
    <xf numFmtId="170" fontId="29" fillId="0" borderId="0" xfId="0" applyNumberFormat="1" applyFont="1" applyAlignment="1">
      <alignment vertical="center"/>
    </xf>
    <xf numFmtId="0" fontId="15" fillId="0" borderId="0" xfId="0" applyFont="1"/>
    <xf numFmtId="14" fontId="12" fillId="0" borderId="0" xfId="2" applyNumberFormat="1" applyFont="1"/>
    <xf numFmtId="165" fontId="30" fillId="0" borderId="0" xfId="2" applyFont="1"/>
    <xf numFmtId="165" fontId="12" fillId="14" borderId="0" xfId="2" applyFont="1" applyFill="1"/>
    <xf numFmtId="165" fontId="18" fillId="14" borderId="0" xfId="2" applyFont="1" applyFill="1"/>
    <xf numFmtId="167" fontId="12" fillId="14" borderId="0" xfId="1" applyNumberFormat="1" applyFont="1" applyFill="1"/>
    <xf numFmtId="165" fontId="30" fillId="14" borderId="0" xfId="2" applyFont="1" applyFill="1"/>
    <xf numFmtId="3" fontId="0" fillId="6" borderId="0" xfId="0" applyNumberFormat="1" applyFill="1"/>
    <xf numFmtId="0" fontId="33" fillId="0" borderId="9" xfId="0" applyFont="1" applyBorder="1"/>
    <xf numFmtId="0" fontId="34" fillId="0" borderId="9" xfId="0" applyFont="1" applyBorder="1"/>
    <xf numFmtId="0" fontId="34" fillId="0" borderId="0" xfId="0" applyFont="1"/>
    <xf numFmtId="0" fontId="32" fillId="0" borderId="0" xfId="0" applyFont="1"/>
    <xf numFmtId="0" fontId="35" fillId="0" borderId="0" xfId="0" applyFont="1" applyAlignment="1">
      <alignment horizontal="left" vertical="top" wrapText="1"/>
    </xf>
    <xf numFmtId="0" fontId="35" fillId="0" borderId="8" xfId="0" applyFont="1" applyBorder="1" applyAlignment="1">
      <alignment horizontal="left" vertical="top" wrapText="1"/>
    </xf>
    <xf numFmtId="0" fontId="35" fillId="0" borderId="9" xfId="0" applyFont="1" applyBorder="1" applyAlignment="1">
      <alignment horizontal="left" vertical="top" wrapText="1"/>
    </xf>
    <xf numFmtId="0" fontId="35" fillId="0" borderId="10" xfId="0" applyFont="1" applyBorder="1" applyAlignment="1">
      <alignment horizontal="left" vertical="top" wrapText="1"/>
    </xf>
    <xf numFmtId="0" fontId="36" fillId="0" borderId="0" xfId="0" applyFont="1" applyAlignment="1">
      <alignment wrapText="1"/>
    </xf>
    <xf numFmtId="168" fontId="33" fillId="14" borderId="5" xfId="7" applyNumberFormat="1" applyFont="1" applyFill="1" applyBorder="1" applyProtection="1"/>
    <xf numFmtId="168" fontId="34" fillId="14" borderId="0" xfId="7" applyNumberFormat="1" applyFont="1" applyFill="1" applyBorder="1" applyProtection="1"/>
    <xf numFmtId="0" fontId="34" fillId="3" borderId="0" xfId="0" applyFont="1" applyFill="1" applyProtection="1">
      <protection locked="0"/>
    </xf>
    <xf numFmtId="1" fontId="34" fillId="14" borderId="0" xfId="0" applyNumberFormat="1" applyFont="1" applyFill="1"/>
    <xf numFmtId="168" fontId="34" fillId="14" borderId="0" xfId="0" applyNumberFormat="1" applyFont="1" applyFill="1"/>
    <xf numFmtId="168" fontId="34" fillId="14" borderId="0" xfId="7" applyNumberFormat="1" applyFont="1" applyFill="1" applyBorder="1" applyProtection="1">
      <protection locked="0"/>
    </xf>
    <xf numFmtId="0" fontId="34" fillId="14" borderId="0" xfId="0" applyFont="1" applyFill="1"/>
    <xf numFmtId="168" fontId="32" fillId="0" borderId="0" xfId="7" applyNumberFormat="1" applyFont="1" applyBorder="1" applyProtection="1"/>
    <xf numFmtId="9" fontId="34" fillId="3" borderId="5" xfId="67" applyFont="1" applyFill="1" applyBorder="1" applyProtection="1"/>
    <xf numFmtId="168" fontId="34" fillId="0" borderId="11" xfId="0" applyNumberFormat="1" applyFont="1" applyBorder="1"/>
    <xf numFmtId="168" fontId="33" fillId="14" borderId="6" xfId="7" applyNumberFormat="1" applyFont="1" applyFill="1" applyBorder="1" applyProtection="1"/>
    <xf numFmtId="168" fontId="34" fillId="14" borderId="7" xfId="7" applyNumberFormat="1" applyFont="1" applyFill="1" applyBorder="1" applyProtection="1"/>
    <xf numFmtId="0" fontId="34" fillId="3" borderId="7" xfId="0" applyFont="1" applyFill="1" applyBorder="1" applyProtection="1">
      <protection locked="0"/>
    </xf>
    <xf numFmtId="1" fontId="34" fillId="14" borderId="7" xfId="0" applyNumberFormat="1" applyFont="1" applyFill="1" applyBorder="1"/>
    <xf numFmtId="168" fontId="34" fillId="14" borderId="7" xfId="0" applyNumberFormat="1" applyFont="1" applyFill="1" applyBorder="1"/>
    <xf numFmtId="168" fontId="34" fillId="14" borderId="7" xfId="7" applyNumberFormat="1" applyFont="1" applyFill="1" applyBorder="1" applyProtection="1">
      <protection locked="0"/>
    </xf>
    <xf numFmtId="0" fontId="34" fillId="14" borderId="7" xfId="0" applyFont="1" applyFill="1" applyBorder="1"/>
    <xf numFmtId="168" fontId="32" fillId="0" borderId="7" xfId="7" applyNumberFormat="1" applyFont="1" applyBorder="1" applyProtection="1"/>
    <xf numFmtId="9" fontId="34" fillId="3" borderId="6" xfId="67" applyFont="1" applyFill="1" applyBorder="1" applyProtection="1"/>
    <xf numFmtId="168" fontId="34" fillId="0" borderId="12" xfId="0" applyNumberFormat="1" applyFont="1" applyBorder="1"/>
    <xf numFmtId="0" fontId="33" fillId="0" borderId="0" xfId="0" applyFont="1"/>
    <xf numFmtId="168" fontId="32" fillId="0" borderId="0" xfId="0" applyNumberFormat="1" applyFont="1"/>
    <xf numFmtId="171" fontId="19" fillId="14" borderId="0" xfId="0" applyNumberFormat="1" applyFont="1" applyFill="1"/>
    <xf numFmtId="171" fontId="19" fillId="14" borderId="0" xfId="0" applyNumberFormat="1" applyFont="1" applyFill="1" applyAlignment="1">
      <alignment horizontal="center"/>
    </xf>
    <xf numFmtId="0" fontId="20" fillId="14" borderId="0" xfId="0" applyFont="1" applyFill="1" applyAlignment="1">
      <alignment horizontal="left"/>
    </xf>
    <xf numFmtId="0" fontId="19" fillId="14" borderId="0" xfId="0" applyFont="1" applyFill="1"/>
    <xf numFmtId="0" fontId="0" fillId="14" borderId="0" xfId="0" applyFill="1"/>
    <xf numFmtId="168" fontId="0" fillId="14" borderId="0" xfId="7" applyNumberFormat="1" applyFont="1" applyFill="1"/>
    <xf numFmtId="0" fontId="0" fillId="14" borderId="0" xfId="0" applyFill="1" applyAlignment="1">
      <alignment vertical="top"/>
    </xf>
    <xf numFmtId="0" fontId="10" fillId="0" borderId="2" xfId="0" applyFont="1" applyBorder="1"/>
    <xf numFmtId="167" fontId="0" fillId="3" borderId="0" xfId="0" applyNumberFormat="1" applyFill="1" applyAlignment="1">
      <alignment horizontal="center"/>
    </xf>
    <xf numFmtId="167" fontId="0" fillId="3" borderId="0" xfId="0" applyNumberFormat="1" applyFill="1"/>
    <xf numFmtId="167" fontId="0" fillId="3" borderId="0" xfId="0" applyNumberFormat="1" applyFill="1" applyAlignment="1">
      <alignment horizontal="left"/>
    </xf>
    <xf numFmtId="167" fontId="0" fillId="3" borderId="0" xfId="7" applyNumberFormat="1" applyFont="1" applyFill="1"/>
    <xf numFmtId="167" fontId="0" fillId="3" borderId="0" xfId="7" applyNumberFormat="1" applyFont="1" applyFill="1" applyAlignment="1">
      <alignment horizontal="left"/>
    </xf>
    <xf numFmtId="167" fontId="0" fillId="3" borderId="0" xfId="7" applyNumberFormat="1" applyFont="1" applyFill="1" applyAlignment="1">
      <alignment horizontal="center"/>
    </xf>
    <xf numFmtId="167" fontId="12" fillId="3" borderId="0" xfId="2" applyNumberFormat="1" applyFont="1" applyFill="1"/>
    <xf numFmtId="167" fontId="0" fillId="14" borderId="0" xfId="0" applyNumberFormat="1" applyFill="1" applyAlignment="1">
      <alignment horizontal="center"/>
    </xf>
    <xf numFmtId="169" fontId="0" fillId="3" borderId="0" xfId="0" applyNumberFormat="1" applyFill="1" applyAlignment="1">
      <alignment horizontal="center"/>
    </xf>
    <xf numFmtId="169" fontId="0" fillId="3" borderId="0" xfId="0" applyNumberFormat="1" applyFill="1"/>
    <xf numFmtId="169" fontId="0" fillId="3" borderId="0" xfId="0" applyNumberFormat="1" applyFill="1" applyAlignment="1">
      <alignment horizontal="left"/>
    </xf>
    <xf numFmtId="169" fontId="12" fillId="3" borderId="0" xfId="2" applyNumberFormat="1" applyFont="1" applyFill="1"/>
    <xf numFmtId="167" fontId="17" fillId="3" borderId="0" xfId="2" applyNumberFormat="1" applyFont="1" applyFill="1"/>
    <xf numFmtId="169" fontId="17" fillId="3" borderId="0" xfId="2" applyNumberFormat="1" applyFont="1" applyFill="1"/>
    <xf numFmtId="167" fontId="0" fillId="3" borderId="0" xfId="7" applyNumberFormat="1" applyFont="1" applyFill="1" applyAlignment="1"/>
    <xf numFmtId="167" fontId="17" fillId="3" borderId="0" xfId="2" applyNumberFormat="1" applyFont="1" applyFill="1" applyAlignment="1">
      <alignment horizontal="left"/>
    </xf>
    <xf numFmtId="6" fontId="0" fillId="3" borderId="0" xfId="0" applyNumberFormat="1" applyFill="1"/>
    <xf numFmtId="168" fontId="17" fillId="3" borderId="0" xfId="2" applyNumberFormat="1" applyFont="1" applyFill="1"/>
    <xf numFmtId="167" fontId="0" fillId="3" borderId="0" xfId="0" applyNumberFormat="1" applyFill="1" applyAlignment="1">
      <alignment vertical="top"/>
    </xf>
    <xf numFmtId="167" fontId="0" fillId="3" borderId="0" xfId="0" applyNumberFormat="1" applyFill="1" applyAlignment="1">
      <alignment horizontal="center" vertical="top"/>
    </xf>
    <xf numFmtId="167" fontId="11" fillId="3" borderId="0" xfId="7" applyNumberFormat="1" applyFont="1" applyFill="1" applyAlignment="1">
      <alignment horizontal="center"/>
    </xf>
    <xf numFmtId="167" fontId="11" fillId="3" borderId="0" xfId="7" applyNumberFormat="1" applyFont="1" applyFill="1"/>
    <xf numFmtId="0" fontId="34" fillId="0" borderId="2" xfId="0" applyFont="1" applyBorder="1" applyAlignment="1">
      <alignment horizontal="center" wrapText="1"/>
    </xf>
    <xf numFmtId="0" fontId="34" fillId="0" borderId="3" xfId="0" applyFont="1" applyBorder="1" applyAlignment="1">
      <alignment horizontal="center" wrapText="1"/>
    </xf>
    <xf numFmtId="0" fontId="34" fillId="0" borderId="4" xfId="0" applyFont="1" applyBorder="1" applyAlignment="1">
      <alignment horizontal="center" wrapText="1"/>
    </xf>
    <xf numFmtId="0" fontId="32" fillId="0" borderId="2" xfId="0" applyFont="1" applyBorder="1" applyAlignment="1">
      <alignment horizontal="center"/>
    </xf>
    <xf numFmtId="0" fontId="32" fillId="0" borderId="3" xfId="0" applyFont="1" applyBorder="1" applyAlignment="1">
      <alignment horizontal="center"/>
    </xf>
    <xf numFmtId="0" fontId="32" fillId="0" borderId="9" xfId="0" applyFont="1" applyBorder="1" applyAlignment="1">
      <alignment horizontal="center"/>
    </xf>
    <xf numFmtId="0" fontId="32" fillId="0" borderId="10" xfId="0" applyFont="1" applyBorder="1" applyAlignment="1">
      <alignment horizontal="center"/>
    </xf>
    <xf numFmtId="0" fontId="20" fillId="0" borderId="14" xfId="0" applyFont="1" applyBorder="1" applyAlignment="1">
      <alignment horizontal="left"/>
    </xf>
    <xf numFmtId="0" fontId="20" fillId="0" borderId="15" xfId="0" applyFont="1" applyBorder="1" applyAlignment="1">
      <alignment horizontal="left"/>
    </xf>
    <xf numFmtId="0" fontId="20" fillId="0" borderId="16" xfId="0" applyFont="1" applyBorder="1" applyAlignment="1">
      <alignment horizontal="left"/>
    </xf>
    <xf numFmtId="0" fontId="15" fillId="11" borderId="0" xfId="0" applyFont="1" applyFill="1" applyAlignment="1">
      <alignment horizontal="left" vertical="top" wrapText="1"/>
    </xf>
  </cellXfs>
  <cellStyles count="68">
    <cellStyle name="Excel Built-in Currency" xfId="1" xr:uid="{00000000-0005-0000-0000-000000000000}"/>
    <cellStyle name="Excel Built-in Normal" xfId="2" xr:uid="{00000000-0005-0000-0000-000001000000}"/>
    <cellStyle name="Heading" xfId="3" xr:uid="{00000000-0005-0000-0000-000002000000}"/>
    <cellStyle name="Heading1" xfId="4" xr:uid="{00000000-0005-0000-0000-000003000000}"/>
    <cellStyle name="Normal" xfId="0" builtinId="0" customBuiltin="1"/>
    <cellStyle name="Normal 10" xfId="25" xr:uid="{00000000-0005-0000-0000-000006000000}"/>
    <cellStyle name="Normal 10 2" xfId="55" xr:uid="{00000000-0005-0000-0000-000007000000}"/>
    <cellStyle name="Normal 11" xfId="41" xr:uid="{00000000-0005-0000-0000-000008000000}"/>
    <cellStyle name="Normal 12" xfId="40" xr:uid="{00000000-0005-0000-0000-000009000000}"/>
    <cellStyle name="Normal 2" xfId="9" xr:uid="{00000000-0005-0000-0000-00000A000000}"/>
    <cellStyle name="Normal 3" xfId="8" xr:uid="{00000000-0005-0000-0000-00000B000000}"/>
    <cellStyle name="Normal 3 2" xfId="14" xr:uid="{00000000-0005-0000-0000-00000C000000}"/>
    <cellStyle name="Normal 3 2 2" xfId="22" xr:uid="{00000000-0005-0000-0000-00000D000000}"/>
    <cellStyle name="Normal 3 2 2 2" xfId="36" xr:uid="{00000000-0005-0000-0000-00000E000000}"/>
    <cellStyle name="Normal 3 2 2 2 2" xfId="64" xr:uid="{00000000-0005-0000-0000-00000F000000}"/>
    <cellStyle name="Normal 3 2 2 3" xfId="51" xr:uid="{00000000-0005-0000-0000-000010000000}"/>
    <cellStyle name="Normal 3 2 3" xfId="30" xr:uid="{00000000-0005-0000-0000-000011000000}"/>
    <cellStyle name="Normal 3 2 3 2" xfId="58" xr:uid="{00000000-0005-0000-0000-000012000000}"/>
    <cellStyle name="Normal 3 2 4" xfId="45" xr:uid="{00000000-0005-0000-0000-000013000000}"/>
    <cellStyle name="Normal 3 3" xfId="20" xr:uid="{00000000-0005-0000-0000-000014000000}"/>
    <cellStyle name="Normal 3 3 2" xfId="34" xr:uid="{00000000-0005-0000-0000-000015000000}"/>
    <cellStyle name="Normal 3 3 2 2" xfId="62" xr:uid="{00000000-0005-0000-0000-000016000000}"/>
    <cellStyle name="Normal 3 3 3" xfId="49" xr:uid="{00000000-0005-0000-0000-000017000000}"/>
    <cellStyle name="Normal 3 4" xfId="28" xr:uid="{00000000-0005-0000-0000-000018000000}"/>
    <cellStyle name="Normal 3 4 2" xfId="56" xr:uid="{00000000-0005-0000-0000-000019000000}"/>
    <cellStyle name="Normal 3 5" xfId="43" xr:uid="{00000000-0005-0000-0000-00001A000000}"/>
    <cellStyle name="Normal 4" xfId="12" xr:uid="{00000000-0005-0000-0000-00001B000000}"/>
    <cellStyle name="Normal 5" xfId="11" xr:uid="{00000000-0005-0000-0000-00001C000000}"/>
    <cellStyle name="Normal 5 2" xfId="21" xr:uid="{00000000-0005-0000-0000-00001D000000}"/>
    <cellStyle name="Normal 5 2 2" xfId="35" xr:uid="{00000000-0005-0000-0000-00001E000000}"/>
    <cellStyle name="Normal 5 2 2 2" xfId="63" xr:uid="{00000000-0005-0000-0000-00001F000000}"/>
    <cellStyle name="Normal 5 2 3" xfId="50" xr:uid="{00000000-0005-0000-0000-000020000000}"/>
    <cellStyle name="Normal 5 3" xfId="29" xr:uid="{00000000-0005-0000-0000-000021000000}"/>
    <cellStyle name="Normal 5 3 2" xfId="57" xr:uid="{00000000-0005-0000-0000-000022000000}"/>
    <cellStyle name="Normal 5 4" xfId="44" xr:uid="{00000000-0005-0000-0000-000023000000}"/>
    <cellStyle name="Normal 6" xfId="15" xr:uid="{00000000-0005-0000-0000-000024000000}"/>
    <cellStyle name="Normal 6 2" xfId="23" xr:uid="{00000000-0005-0000-0000-000025000000}"/>
    <cellStyle name="Normal 6 2 2" xfId="37" xr:uid="{00000000-0005-0000-0000-000026000000}"/>
    <cellStyle name="Normal 6 2 2 2" xfId="65" xr:uid="{00000000-0005-0000-0000-000027000000}"/>
    <cellStyle name="Normal 6 2 3" xfId="52" xr:uid="{00000000-0005-0000-0000-000028000000}"/>
    <cellStyle name="Normal 6 3" xfId="31" xr:uid="{00000000-0005-0000-0000-000029000000}"/>
    <cellStyle name="Normal 6 3 2" xfId="59" xr:uid="{00000000-0005-0000-0000-00002A000000}"/>
    <cellStyle name="Normal 6 4" xfId="46" xr:uid="{00000000-0005-0000-0000-00002B000000}"/>
    <cellStyle name="Normal 7" xfId="18" xr:uid="{00000000-0005-0000-0000-00002C000000}"/>
    <cellStyle name="Normal 8" xfId="17" xr:uid="{00000000-0005-0000-0000-00002D000000}"/>
    <cellStyle name="Normal 8 2" xfId="33" xr:uid="{00000000-0005-0000-0000-00002E000000}"/>
    <cellStyle name="Normal 8 2 2" xfId="61" xr:uid="{00000000-0005-0000-0000-00002F000000}"/>
    <cellStyle name="Normal 8 3" xfId="48" xr:uid="{00000000-0005-0000-0000-000030000000}"/>
    <cellStyle name="Normal 9" xfId="26" xr:uid="{00000000-0005-0000-0000-000031000000}"/>
    <cellStyle name="Procent" xfId="67" builtinId="5"/>
    <cellStyle name="Procent 2" xfId="39" xr:uid="{00000000-0005-0000-0000-000033000000}"/>
    <cellStyle name="Procent 3" xfId="54" xr:uid="{00000000-0005-0000-0000-000034000000}"/>
    <cellStyle name="Result" xfId="5" xr:uid="{00000000-0005-0000-0000-000035000000}"/>
    <cellStyle name="Result2" xfId="6" xr:uid="{00000000-0005-0000-0000-000036000000}"/>
    <cellStyle name="Valuta" xfId="7" builtinId="4"/>
    <cellStyle name="Valuta 2" xfId="10" xr:uid="{00000000-0005-0000-0000-000038000000}"/>
    <cellStyle name="Valuta 3" xfId="13" xr:uid="{00000000-0005-0000-0000-000039000000}"/>
    <cellStyle name="Valuta 4" xfId="16" xr:uid="{00000000-0005-0000-0000-00003A000000}"/>
    <cellStyle name="Valuta 4 2" xfId="24" xr:uid="{00000000-0005-0000-0000-00003B000000}"/>
    <cellStyle name="Valuta 4 2 2" xfId="38" xr:uid="{00000000-0005-0000-0000-00003C000000}"/>
    <cellStyle name="Valuta 4 2 2 2" xfId="66" xr:uid="{00000000-0005-0000-0000-00003D000000}"/>
    <cellStyle name="Valuta 4 2 3" xfId="53" xr:uid="{00000000-0005-0000-0000-00003E000000}"/>
    <cellStyle name="Valuta 4 3" xfId="32" xr:uid="{00000000-0005-0000-0000-00003F000000}"/>
    <cellStyle name="Valuta 4 3 2" xfId="60" xr:uid="{00000000-0005-0000-0000-000040000000}"/>
    <cellStyle name="Valuta 4 4" xfId="47" xr:uid="{00000000-0005-0000-0000-000041000000}"/>
    <cellStyle name="Valuta 5" xfId="19" xr:uid="{00000000-0005-0000-0000-000042000000}"/>
    <cellStyle name="Valuta 6" xfId="27" xr:uid="{00000000-0005-0000-0000-000043000000}"/>
    <cellStyle name="Valuta 7" xfId="42" xr:uid="{00000000-0005-0000-0000-000044000000}"/>
  </cellStyles>
  <dxfs count="0"/>
  <tableStyles count="0" defaultTableStyle="TableStyleMedium2" defaultPivotStyle="PivotStyleLight16"/>
  <colors>
    <mruColors>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R105"/>
  <sheetViews>
    <sheetView tabSelected="1" zoomScale="90" zoomScaleNormal="90" workbookViewId="0">
      <pane ySplit="3" topLeftCell="A4" activePane="bottomLeft" state="frozen"/>
      <selection pane="bottomLeft" activeCell="B1" sqref="B1"/>
    </sheetView>
  </sheetViews>
  <sheetFormatPr defaultColWidth="9" defaultRowHeight="14.25" x14ac:dyDescent="0.2"/>
  <cols>
    <col min="1" max="1" width="7.625" style="55" customWidth="1"/>
    <col min="2" max="2" width="22.625" style="82" customWidth="1"/>
    <col min="3" max="3" width="12" style="55" customWidth="1"/>
    <col min="4" max="4" width="9.125" style="55" customWidth="1"/>
    <col min="5" max="5" width="12.375" style="55" customWidth="1"/>
    <col min="6" max="6" width="10.625" style="55" customWidth="1"/>
    <col min="7" max="7" width="8.125" style="55" bestFit="1" customWidth="1"/>
    <col min="8" max="8" width="14.5" style="55" customWidth="1"/>
    <col min="9" max="9" width="12.125" style="55" customWidth="1"/>
    <col min="10" max="10" width="26.125" style="55" customWidth="1"/>
    <col min="11" max="15" width="9" style="55"/>
    <col min="16" max="16" width="19.375" style="55" customWidth="1"/>
    <col min="17" max="17" width="18.875" style="55" customWidth="1"/>
    <col min="18" max="18" width="19.125" style="55" customWidth="1"/>
    <col min="19" max="16384" width="9" style="55"/>
  </cols>
  <sheetData>
    <row r="1" spans="1:18" ht="73.5" customHeight="1" thickBot="1" x14ac:dyDescent="0.3">
      <c r="A1" s="91" t="s">
        <v>386</v>
      </c>
      <c r="B1" s="53"/>
      <c r="C1" s="54"/>
      <c r="D1" s="114" t="s">
        <v>109</v>
      </c>
      <c r="E1" s="115"/>
      <c r="F1" s="115"/>
      <c r="G1" s="115"/>
      <c r="H1" s="115"/>
      <c r="I1" s="115"/>
      <c r="J1" s="115"/>
      <c r="K1" s="115"/>
      <c r="L1" s="115"/>
      <c r="M1" s="115"/>
      <c r="N1" s="115"/>
      <c r="O1" s="115"/>
      <c r="P1" s="115"/>
      <c r="Q1" s="115"/>
      <c r="R1" s="116"/>
    </row>
    <row r="2" spans="1:18" ht="23.25" customHeight="1" thickBot="1" x14ac:dyDescent="0.3">
      <c r="A2" s="56"/>
      <c r="B2" s="117" t="s">
        <v>212</v>
      </c>
      <c r="C2" s="118"/>
      <c r="D2" s="118"/>
      <c r="E2" s="118"/>
      <c r="F2" s="118"/>
      <c r="G2" s="118"/>
      <c r="H2" s="118"/>
      <c r="I2" s="118"/>
      <c r="J2" s="118"/>
      <c r="K2" s="118"/>
      <c r="L2" s="118"/>
      <c r="M2" s="118"/>
      <c r="N2" s="118"/>
      <c r="O2" s="118"/>
      <c r="P2" s="118"/>
      <c r="Q2" s="119"/>
      <c r="R2" s="120"/>
    </row>
    <row r="3" spans="1:18" s="61" customFormat="1" ht="100.5" customHeight="1" x14ac:dyDescent="0.2">
      <c r="A3" s="57" t="s">
        <v>246</v>
      </c>
      <c r="B3" s="58" t="s">
        <v>37</v>
      </c>
      <c r="C3" s="59" t="s">
        <v>36</v>
      </c>
      <c r="D3" s="59" t="s">
        <v>31</v>
      </c>
      <c r="E3" s="59" t="s">
        <v>7</v>
      </c>
      <c r="F3" s="59" t="s">
        <v>247</v>
      </c>
      <c r="G3" s="59" t="s">
        <v>30</v>
      </c>
      <c r="H3" s="59" t="s">
        <v>272</v>
      </c>
      <c r="I3" s="59" t="s">
        <v>271</v>
      </c>
      <c r="J3" s="59" t="s">
        <v>273</v>
      </c>
      <c r="K3" s="59" t="s">
        <v>11</v>
      </c>
      <c r="L3" s="59" t="s">
        <v>9</v>
      </c>
      <c r="M3" s="59" t="s">
        <v>10</v>
      </c>
      <c r="N3" s="59" t="s">
        <v>8</v>
      </c>
      <c r="O3" s="59" t="s">
        <v>12</v>
      </c>
      <c r="P3" s="59" t="s">
        <v>32</v>
      </c>
      <c r="Q3" s="58" t="s">
        <v>111</v>
      </c>
      <c r="R3" s="60" t="s">
        <v>110</v>
      </c>
    </row>
    <row r="4" spans="1:18" ht="15" x14ac:dyDescent="0.25">
      <c r="A4" s="55">
        <v>1</v>
      </c>
      <c r="B4" s="62" t="e">
        <f>VLOOKUP(D4,Formler!$A:$D,2,FALSE)</f>
        <v>#N/A</v>
      </c>
      <c r="C4" s="63" t="e">
        <f>VLOOKUP(D4,Formler!$A:$D,3,FALSE)</f>
        <v>#N/A</v>
      </c>
      <c r="D4" s="64"/>
      <c r="E4" s="63" t="e">
        <f>VLOOKUP(D4,Formler!$Q:$S,3,FALSE)</f>
        <v>#N/A</v>
      </c>
      <c r="F4" s="64"/>
      <c r="G4" s="65">
        <f>(F4*F4)/(4*PI())</f>
        <v>0</v>
      </c>
      <c r="H4" s="66" t="e">
        <f>G4*E4</f>
        <v>#N/A</v>
      </c>
      <c r="I4" s="64"/>
      <c r="J4" s="67">
        <f>IF(I4=1,IF(70*G4+IF(I4=1,20000,(IF(I4=2,10000,0)))&gt;=85000,85000,70*G4+IF(I4=1,20000,(IF(I4=2,10000,0)))),IF(70*G4+IF(I4=1,20000,(IF(I4=2,10000,0)))&gt;=75000,75000,70*G4+IF(I4=1,20000,(IF(I4=2,10000,0)))))</f>
        <v>0</v>
      </c>
      <c r="K4" s="64">
        <v>4</v>
      </c>
      <c r="L4" s="64">
        <v>4</v>
      </c>
      <c r="M4" s="64">
        <v>4</v>
      </c>
      <c r="N4" s="64">
        <v>4</v>
      </c>
      <c r="O4" s="68">
        <f>(SUM(K4:N4)/16)</f>
        <v>1</v>
      </c>
      <c r="P4" s="69" t="e">
        <f>H4*O4+J4</f>
        <v>#N/A</v>
      </c>
      <c r="Q4" s="70"/>
      <c r="R4" s="71" t="e">
        <f>P4*Q4</f>
        <v>#N/A</v>
      </c>
    </row>
    <row r="5" spans="1:18" ht="15" x14ac:dyDescent="0.25">
      <c r="A5" s="55">
        <v>2</v>
      </c>
      <c r="B5" s="62" t="e">
        <f>VLOOKUP(D5,Formler!$A:$D,2,FALSE)</f>
        <v>#N/A</v>
      </c>
      <c r="C5" s="63" t="e">
        <f>VLOOKUP(D5,Formler!$A:$D,3,FALSE)</f>
        <v>#N/A</v>
      </c>
      <c r="D5" s="64"/>
      <c r="E5" s="63" t="e">
        <f>VLOOKUP(D5,Formler!$Q:$S,3,FALSE)</f>
        <v>#N/A</v>
      </c>
      <c r="F5" s="64"/>
      <c r="G5" s="65">
        <f t="shared" ref="G5:G68" si="0">(F5*F5)/(4*PI())</f>
        <v>0</v>
      </c>
      <c r="H5" s="66" t="e">
        <f t="shared" ref="H5:H23" si="1">G5*E5</f>
        <v>#N/A</v>
      </c>
      <c r="I5" s="64"/>
      <c r="J5" s="67">
        <f t="shared" ref="J5:J68" si="2">IF(I5=1,IF(70*G5+IF(I5=1,20000,(IF(I5=2,10000,0)))&gt;=85000,85000,70*G5+IF(I5=1,20000,(IF(I5=2,10000,0)))),IF(70*G5+IF(I5=1,20000,(IF(I5=2,10000,0)))&gt;=75000,75000,70*G5+IF(I5=1,20000,(IF(I5=2,10000,0)))))</f>
        <v>0</v>
      </c>
      <c r="K5" s="64">
        <v>4</v>
      </c>
      <c r="L5" s="64">
        <v>4</v>
      </c>
      <c r="M5" s="64">
        <v>4</v>
      </c>
      <c r="N5" s="64">
        <v>4</v>
      </c>
      <c r="O5" s="68">
        <f t="shared" ref="O5:O31" si="3">(SUM(K5:N5)/16)</f>
        <v>1</v>
      </c>
      <c r="P5" s="69" t="e">
        <f t="shared" ref="P5:P68" si="4">H5*O5+J5</f>
        <v>#N/A</v>
      </c>
      <c r="Q5" s="70"/>
      <c r="R5" s="71" t="e">
        <f>P5*Q5</f>
        <v>#N/A</v>
      </c>
    </row>
    <row r="6" spans="1:18" ht="15" x14ac:dyDescent="0.25">
      <c r="A6" s="55">
        <v>3</v>
      </c>
      <c r="B6" s="62" t="e">
        <f>VLOOKUP(D6,Formler!$A:$D,2,FALSE)</f>
        <v>#N/A</v>
      </c>
      <c r="C6" s="63" t="e">
        <f>VLOOKUP(D6,Formler!$A:$D,3,FALSE)</f>
        <v>#N/A</v>
      </c>
      <c r="D6" s="64"/>
      <c r="E6" s="63" t="e">
        <f>VLOOKUP(D6,Formler!$Q:$S,3,FALSE)</f>
        <v>#N/A</v>
      </c>
      <c r="F6" s="64"/>
      <c r="G6" s="65">
        <f t="shared" si="0"/>
        <v>0</v>
      </c>
      <c r="H6" s="66" t="e">
        <f t="shared" si="1"/>
        <v>#N/A</v>
      </c>
      <c r="I6" s="64"/>
      <c r="J6" s="67">
        <f t="shared" si="2"/>
        <v>0</v>
      </c>
      <c r="K6" s="64">
        <v>4</v>
      </c>
      <c r="L6" s="64">
        <v>4</v>
      </c>
      <c r="M6" s="64">
        <v>4</v>
      </c>
      <c r="N6" s="64">
        <v>4</v>
      </c>
      <c r="O6" s="68">
        <f t="shared" si="3"/>
        <v>1</v>
      </c>
      <c r="P6" s="69" t="e">
        <f t="shared" si="4"/>
        <v>#N/A</v>
      </c>
      <c r="Q6" s="70"/>
      <c r="R6" s="71" t="e">
        <f t="shared" ref="R6:R69" si="5">P6*Q6</f>
        <v>#N/A</v>
      </c>
    </row>
    <row r="7" spans="1:18" ht="15" x14ac:dyDescent="0.25">
      <c r="A7" s="55">
        <v>4</v>
      </c>
      <c r="B7" s="62" t="e">
        <f>VLOOKUP(D7,Formler!$A:$D,2,FALSE)</f>
        <v>#N/A</v>
      </c>
      <c r="C7" s="63" t="e">
        <f>VLOOKUP(D7,Formler!$A:$D,3,FALSE)</f>
        <v>#N/A</v>
      </c>
      <c r="D7" s="64"/>
      <c r="E7" s="63" t="e">
        <f>VLOOKUP(D7,Formler!$Q:$S,3,FALSE)</f>
        <v>#N/A</v>
      </c>
      <c r="F7" s="64"/>
      <c r="G7" s="65">
        <f t="shared" si="0"/>
        <v>0</v>
      </c>
      <c r="H7" s="66" t="e">
        <f t="shared" si="1"/>
        <v>#N/A</v>
      </c>
      <c r="I7" s="64"/>
      <c r="J7" s="67">
        <f t="shared" si="2"/>
        <v>0</v>
      </c>
      <c r="K7" s="64">
        <v>4</v>
      </c>
      <c r="L7" s="64">
        <v>4</v>
      </c>
      <c r="M7" s="64">
        <v>4</v>
      </c>
      <c r="N7" s="64">
        <v>4</v>
      </c>
      <c r="O7" s="68">
        <f t="shared" si="3"/>
        <v>1</v>
      </c>
      <c r="P7" s="69" t="e">
        <f t="shared" si="4"/>
        <v>#N/A</v>
      </c>
      <c r="Q7" s="70"/>
      <c r="R7" s="71" t="e">
        <f t="shared" si="5"/>
        <v>#N/A</v>
      </c>
    </row>
    <row r="8" spans="1:18" ht="15" x14ac:dyDescent="0.25">
      <c r="A8" s="55">
        <v>5</v>
      </c>
      <c r="B8" s="62" t="e">
        <f>VLOOKUP(D8,Formler!$A:$D,2,FALSE)</f>
        <v>#N/A</v>
      </c>
      <c r="C8" s="63" t="e">
        <f>VLOOKUP(D8,Formler!$A:$D,3,FALSE)</f>
        <v>#N/A</v>
      </c>
      <c r="D8" s="64"/>
      <c r="E8" s="63" t="e">
        <f>VLOOKUP(D8,Formler!$Q:$S,3,FALSE)</f>
        <v>#N/A</v>
      </c>
      <c r="F8" s="64"/>
      <c r="G8" s="65">
        <f t="shared" si="0"/>
        <v>0</v>
      </c>
      <c r="H8" s="66" t="e">
        <f t="shared" si="1"/>
        <v>#N/A</v>
      </c>
      <c r="I8" s="64"/>
      <c r="J8" s="67">
        <f t="shared" si="2"/>
        <v>0</v>
      </c>
      <c r="K8" s="64">
        <v>4</v>
      </c>
      <c r="L8" s="64">
        <v>4</v>
      </c>
      <c r="M8" s="64">
        <v>4</v>
      </c>
      <c r="N8" s="64">
        <v>4</v>
      </c>
      <c r="O8" s="68">
        <f t="shared" si="3"/>
        <v>1</v>
      </c>
      <c r="P8" s="69" t="e">
        <f t="shared" si="4"/>
        <v>#N/A</v>
      </c>
      <c r="Q8" s="70"/>
      <c r="R8" s="71" t="e">
        <f t="shared" si="5"/>
        <v>#N/A</v>
      </c>
    </row>
    <row r="9" spans="1:18" ht="15" x14ac:dyDescent="0.25">
      <c r="A9" s="55">
        <v>6</v>
      </c>
      <c r="B9" s="62" t="e">
        <f>VLOOKUP(D9,Formler!$A:$D,2,FALSE)</f>
        <v>#N/A</v>
      </c>
      <c r="C9" s="63" t="e">
        <f>VLOOKUP(D9,Formler!$A:$D,3,FALSE)</f>
        <v>#N/A</v>
      </c>
      <c r="D9" s="64"/>
      <c r="E9" s="63" t="e">
        <f>VLOOKUP(D9,Formler!$Q:$S,3,FALSE)</f>
        <v>#N/A</v>
      </c>
      <c r="F9" s="64"/>
      <c r="G9" s="65">
        <f t="shared" si="0"/>
        <v>0</v>
      </c>
      <c r="H9" s="66" t="e">
        <f t="shared" si="1"/>
        <v>#N/A</v>
      </c>
      <c r="I9" s="64"/>
      <c r="J9" s="67">
        <f t="shared" si="2"/>
        <v>0</v>
      </c>
      <c r="K9" s="64">
        <v>4</v>
      </c>
      <c r="L9" s="64">
        <v>4</v>
      </c>
      <c r="M9" s="64">
        <v>4</v>
      </c>
      <c r="N9" s="64">
        <v>4</v>
      </c>
      <c r="O9" s="68">
        <f t="shared" si="3"/>
        <v>1</v>
      </c>
      <c r="P9" s="69" t="e">
        <f t="shared" si="4"/>
        <v>#N/A</v>
      </c>
      <c r="Q9" s="70"/>
      <c r="R9" s="71" t="e">
        <f t="shared" si="5"/>
        <v>#N/A</v>
      </c>
    </row>
    <row r="10" spans="1:18" ht="15" x14ac:dyDescent="0.25">
      <c r="A10" s="55">
        <v>7</v>
      </c>
      <c r="B10" s="62" t="e">
        <f>VLOOKUP(D10,Formler!$A:$D,2,FALSE)</f>
        <v>#N/A</v>
      </c>
      <c r="C10" s="63" t="e">
        <f>VLOOKUP(D10,Formler!$A:$D,3,FALSE)</f>
        <v>#N/A</v>
      </c>
      <c r="D10" s="64"/>
      <c r="E10" s="63" t="e">
        <f>VLOOKUP(D10,Formler!$Q:$S,3,FALSE)</f>
        <v>#N/A</v>
      </c>
      <c r="F10" s="64"/>
      <c r="G10" s="65">
        <f t="shared" si="0"/>
        <v>0</v>
      </c>
      <c r="H10" s="66" t="e">
        <f t="shared" si="1"/>
        <v>#N/A</v>
      </c>
      <c r="I10" s="64"/>
      <c r="J10" s="67">
        <f t="shared" si="2"/>
        <v>0</v>
      </c>
      <c r="K10" s="64">
        <v>4</v>
      </c>
      <c r="L10" s="64">
        <v>4</v>
      </c>
      <c r="M10" s="64">
        <v>4</v>
      </c>
      <c r="N10" s="64">
        <v>4</v>
      </c>
      <c r="O10" s="68">
        <f t="shared" si="3"/>
        <v>1</v>
      </c>
      <c r="P10" s="69" t="e">
        <f t="shared" si="4"/>
        <v>#N/A</v>
      </c>
      <c r="Q10" s="70"/>
      <c r="R10" s="71" t="e">
        <f t="shared" si="5"/>
        <v>#N/A</v>
      </c>
    </row>
    <row r="11" spans="1:18" ht="15" x14ac:dyDescent="0.25">
      <c r="A11" s="55">
        <v>8</v>
      </c>
      <c r="B11" s="62" t="e">
        <f>VLOOKUP(D11,Formler!$A:$D,2,FALSE)</f>
        <v>#N/A</v>
      </c>
      <c r="C11" s="63" t="e">
        <f>VLOOKUP(D11,Formler!$A:$D,3,FALSE)</f>
        <v>#N/A</v>
      </c>
      <c r="D11" s="64"/>
      <c r="E11" s="63" t="e">
        <f>VLOOKUP(D11,Formler!$Q:$S,3,FALSE)</f>
        <v>#N/A</v>
      </c>
      <c r="F11" s="64"/>
      <c r="G11" s="65">
        <f t="shared" si="0"/>
        <v>0</v>
      </c>
      <c r="H11" s="66" t="e">
        <f t="shared" si="1"/>
        <v>#N/A</v>
      </c>
      <c r="I11" s="64"/>
      <c r="J11" s="67">
        <f t="shared" si="2"/>
        <v>0</v>
      </c>
      <c r="K11" s="64">
        <v>4</v>
      </c>
      <c r="L11" s="64">
        <v>4</v>
      </c>
      <c r="M11" s="64">
        <v>4</v>
      </c>
      <c r="N11" s="64">
        <v>4</v>
      </c>
      <c r="O11" s="68">
        <f t="shared" si="3"/>
        <v>1</v>
      </c>
      <c r="P11" s="69" t="e">
        <f t="shared" si="4"/>
        <v>#N/A</v>
      </c>
      <c r="Q11" s="70"/>
      <c r="R11" s="71" t="e">
        <f t="shared" si="5"/>
        <v>#N/A</v>
      </c>
    </row>
    <row r="12" spans="1:18" ht="15" x14ac:dyDescent="0.25">
      <c r="A12" s="55">
        <v>9</v>
      </c>
      <c r="B12" s="62" t="e">
        <f>VLOOKUP(D12,Formler!$A:$D,2,FALSE)</f>
        <v>#N/A</v>
      </c>
      <c r="C12" s="63" t="e">
        <f>VLOOKUP(D12,Formler!$A:$D,3,FALSE)</f>
        <v>#N/A</v>
      </c>
      <c r="D12" s="64"/>
      <c r="E12" s="63" t="e">
        <f>VLOOKUP(D12,Formler!$Q:$S,3,FALSE)</f>
        <v>#N/A</v>
      </c>
      <c r="F12" s="64"/>
      <c r="G12" s="65">
        <f t="shared" si="0"/>
        <v>0</v>
      </c>
      <c r="H12" s="66" t="e">
        <f t="shared" si="1"/>
        <v>#N/A</v>
      </c>
      <c r="I12" s="64"/>
      <c r="J12" s="67">
        <f t="shared" si="2"/>
        <v>0</v>
      </c>
      <c r="K12" s="64">
        <v>4</v>
      </c>
      <c r="L12" s="64">
        <v>4</v>
      </c>
      <c r="M12" s="64">
        <v>4</v>
      </c>
      <c r="N12" s="64">
        <v>4</v>
      </c>
      <c r="O12" s="68">
        <f t="shared" si="3"/>
        <v>1</v>
      </c>
      <c r="P12" s="69" t="e">
        <f t="shared" si="4"/>
        <v>#N/A</v>
      </c>
      <c r="Q12" s="70"/>
      <c r="R12" s="71" t="e">
        <f t="shared" si="5"/>
        <v>#N/A</v>
      </c>
    </row>
    <row r="13" spans="1:18" ht="15" x14ac:dyDescent="0.25">
      <c r="A13" s="55">
        <v>10</v>
      </c>
      <c r="B13" s="62" t="e">
        <f>VLOOKUP(D13,Formler!$A:$D,2,FALSE)</f>
        <v>#N/A</v>
      </c>
      <c r="C13" s="63" t="e">
        <f>VLOOKUP(D13,Formler!$A:$D,3,FALSE)</f>
        <v>#N/A</v>
      </c>
      <c r="D13" s="64"/>
      <c r="E13" s="63" t="e">
        <f>VLOOKUP(D13,Formler!$Q:$S,3,FALSE)</f>
        <v>#N/A</v>
      </c>
      <c r="F13" s="64"/>
      <c r="G13" s="65">
        <f t="shared" si="0"/>
        <v>0</v>
      </c>
      <c r="H13" s="66" t="e">
        <f t="shared" si="1"/>
        <v>#N/A</v>
      </c>
      <c r="I13" s="64"/>
      <c r="J13" s="67">
        <f t="shared" si="2"/>
        <v>0</v>
      </c>
      <c r="K13" s="64">
        <v>4</v>
      </c>
      <c r="L13" s="64">
        <v>4</v>
      </c>
      <c r="M13" s="64">
        <v>4</v>
      </c>
      <c r="N13" s="64">
        <v>4</v>
      </c>
      <c r="O13" s="68">
        <f t="shared" si="3"/>
        <v>1</v>
      </c>
      <c r="P13" s="69" t="e">
        <f t="shared" si="4"/>
        <v>#N/A</v>
      </c>
      <c r="Q13" s="70"/>
      <c r="R13" s="71" t="e">
        <f t="shared" si="5"/>
        <v>#N/A</v>
      </c>
    </row>
    <row r="14" spans="1:18" ht="15" x14ac:dyDescent="0.25">
      <c r="A14" s="55">
        <v>11</v>
      </c>
      <c r="B14" s="62" t="e">
        <f>VLOOKUP(D14,Formler!$A:$D,2,FALSE)</f>
        <v>#N/A</v>
      </c>
      <c r="C14" s="63" t="e">
        <f>VLOOKUP(D14,Formler!$A:$D,3,FALSE)</f>
        <v>#N/A</v>
      </c>
      <c r="D14" s="64"/>
      <c r="E14" s="63" t="e">
        <f>VLOOKUP(D14,Formler!$Q:$S,3,FALSE)</f>
        <v>#N/A</v>
      </c>
      <c r="F14" s="64"/>
      <c r="G14" s="65">
        <f t="shared" si="0"/>
        <v>0</v>
      </c>
      <c r="H14" s="66" t="e">
        <f t="shared" si="1"/>
        <v>#N/A</v>
      </c>
      <c r="I14" s="64"/>
      <c r="J14" s="67">
        <f t="shared" si="2"/>
        <v>0</v>
      </c>
      <c r="K14" s="64">
        <v>4</v>
      </c>
      <c r="L14" s="64">
        <v>4</v>
      </c>
      <c r="M14" s="64">
        <v>4</v>
      </c>
      <c r="N14" s="64">
        <v>4</v>
      </c>
      <c r="O14" s="68">
        <f t="shared" si="3"/>
        <v>1</v>
      </c>
      <c r="P14" s="69" t="e">
        <f t="shared" si="4"/>
        <v>#N/A</v>
      </c>
      <c r="Q14" s="70"/>
      <c r="R14" s="71" t="e">
        <f t="shared" si="5"/>
        <v>#N/A</v>
      </c>
    </row>
    <row r="15" spans="1:18" ht="15" x14ac:dyDescent="0.25">
      <c r="A15" s="55">
        <v>12</v>
      </c>
      <c r="B15" s="62" t="e">
        <f>VLOOKUP(D15,Formler!$A:$D,2,FALSE)</f>
        <v>#N/A</v>
      </c>
      <c r="C15" s="63" t="e">
        <f>VLOOKUP(D15,Formler!$A:$D,3,FALSE)</f>
        <v>#N/A</v>
      </c>
      <c r="D15" s="64"/>
      <c r="E15" s="63" t="e">
        <f>VLOOKUP(D15,Formler!$Q:$S,3,FALSE)</f>
        <v>#N/A</v>
      </c>
      <c r="F15" s="64"/>
      <c r="G15" s="65">
        <f t="shared" si="0"/>
        <v>0</v>
      </c>
      <c r="H15" s="66" t="e">
        <f t="shared" si="1"/>
        <v>#N/A</v>
      </c>
      <c r="I15" s="64"/>
      <c r="J15" s="67">
        <f t="shared" si="2"/>
        <v>0</v>
      </c>
      <c r="K15" s="64">
        <v>4</v>
      </c>
      <c r="L15" s="64">
        <v>4</v>
      </c>
      <c r="M15" s="64">
        <v>4</v>
      </c>
      <c r="N15" s="64">
        <v>4</v>
      </c>
      <c r="O15" s="68">
        <f t="shared" si="3"/>
        <v>1</v>
      </c>
      <c r="P15" s="69" t="e">
        <f t="shared" si="4"/>
        <v>#N/A</v>
      </c>
      <c r="Q15" s="70"/>
      <c r="R15" s="71" t="e">
        <f t="shared" si="5"/>
        <v>#N/A</v>
      </c>
    </row>
    <row r="16" spans="1:18" ht="15" x14ac:dyDescent="0.25">
      <c r="A16" s="55">
        <v>13</v>
      </c>
      <c r="B16" s="62" t="e">
        <f>VLOOKUP(D16,Formler!$A:$D,2,FALSE)</f>
        <v>#N/A</v>
      </c>
      <c r="C16" s="63" t="e">
        <f>VLOOKUP(D16,Formler!$A:$D,3,FALSE)</f>
        <v>#N/A</v>
      </c>
      <c r="D16" s="64"/>
      <c r="E16" s="63" t="e">
        <f>VLOOKUP(D16,Formler!$Q:$S,3,FALSE)</f>
        <v>#N/A</v>
      </c>
      <c r="F16" s="64"/>
      <c r="G16" s="65">
        <f t="shared" si="0"/>
        <v>0</v>
      </c>
      <c r="H16" s="66" t="e">
        <f t="shared" si="1"/>
        <v>#N/A</v>
      </c>
      <c r="I16" s="64"/>
      <c r="J16" s="67">
        <f t="shared" si="2"/>
        <v>0</v>
      </c>
      <c r="K16" s="64">
        <v>4</v>
      </c>
      <c r="L16" s="64">
        <v>4</v>
      </c>
      <c r="M16" s="64">
        <v>4</v>
      </c>
      <c r="N16" s="64">
        <v>4</v>
      </c>
      <c r="O16" s="68">
        <f t="shared" si="3"/>
        <v>1</v>
      </c>
      <c r="P16" s="69" t="e">
        <f t="shared" si="4"/>
        <v>#N/A</v>
      </c>
      <c r="Q16" s="70"/>
      <c r="R16" s="71" t="e">
        <f t="shared" si="5"/>
        <v>#N/A</v>
      </c>
    </row>
    <row r="17" spans="1:18" ht="15" x14ac:dyDescent="0.25">
      <c r="A17" s="55">
        <v>14</v>
      </c>
      <c r="B17" s="62" t="e">
        <f>VLOOKUP(D17,Formler!$A:$D,2,FALSE)</f>
        <v>#N/A</v>
      </c>
      <c r="C17" s="63" t="e">
        <f>VLOOKUP(D17,Formler!$A:$D,3,FALSE)</f>
        <v>#N/A</v>
      </c>
      <c r="D17" s="64"/>
      <c r="E17" s="63" t="e">
        <f>VLOOKUP(D17,Formler!$Q:$S,3,FALSE)</f>
        <v>#N/A</v>
      </c>
      <c r="F17" s="64"/>
      <c r="G17" s="65">
        <f t="shared" si="0"/>
        <v>0</v>
      </c>
      <c r="H17" s="66" t="e">
        <f t="shared" si="1"/>
        <v>#N/A</v>
      </c>
      <c r="I17" s="64"/>
      <c r="J17" s="67">
        <f t="shared" si="2"/>
        <v>0</v>
      </c>
      <c r="K17" s="64">
        <v>4</v>
      </c>
      <c r="L17" s="64">
        <v>4</v>
      </c>
      <c r="M17" s="64">
        <v>4</v>
      </c>
      <c r="N17" s="64">
        <v>4</v>
      </c>
      <c r="O17" s="68">
        <f t="shared" si="3"/>
        <v>1</v>
      </c>
      <c r="P17" s="69" t="e">
        <f t="shared" si="4"/>
        <v>#N/A</v>
      </c>
      <c r="Q17" s="70"/>
      <c r="R17" s="71" t="e">
        <f t="shared" si="5"/>
        <v>#N/A</v>
      </c>
    </row>
    <row r="18" spans="1:18" ht="15" x14ac:dyDescent="0.25">
      <c r="A18" s="55">
        <v>15</v>
      </c>
      <c r="B18" s="62" t="e">
        <f>VLOOKUP(D18,Formler!$A:$D,2,FALSE)</f>
        <v>#N/A</v>
      </c>
      <c r="C18" s="63" t="e">
        <f>VLOOKUP(D18,Formler!$A:$D,3,FALSE)</f>
        <v>#N/A</v>
      </c>
      <c r="D18" s="64"/>
      <c r="E18" s="63" t="e">
        <f>VLOOKUP(D18,Formler!$Q:$S,3,FALSE)</f>
        <v>#N/A</v>
      </c>
      <c r="F18" s="64"/>
      <c r="G18" s="65">
        <f t="shared" si="0"/>
        <v>0</v>
      </c>
      <c r="H18" s="66" t="e">
        <f t="shared" si="1"/>
        <v>#N/A</v>
      </c>
      <c r="I18" s="64"/>
      <c r="J18" s="67">
        <f t="shared" si="2"/>
        <v>0</v>
      </c>
      <c r="K18" s="64">
        <v>4</v>
      </c>
      <c r="L18" s="64">
        <v>4</v>
      </c>
      <c r="M18" s="64">
        <v>4</v>
      </c>
      <c r="N18" s="64">
        <v>4</v>
      </c>
      <c r="O18" s="68">
        <f t="shared" si="3"/>
        <v>1</v>
      </c>
      <c r="P18" s="69" t="e">
        <f t="shared" si="4"/>
        <v>#N/A</v>
      </c>
      <c r="Q18" s="70"/>
      <c r="R18" s="71" t="e">
        <f t="shared" si="5"/>
        <v>#N/A</v>
      </c>
    </row>
    <row r="19" spans="1:18" ht="15" x14ac:dyDescent="0.25">
      <c r="A19" s="55">
        <v>16</v>
      </c>
      <c r="B19" s="62" t="e">
        <f>VLOOKUP(D19,Formler!$A:$D,2,FALSE)</f>
        <v>#N/A</v>
      </c>
      <c r="C19" s="63" t="e">
        <f>VLOOKUP(D19,Formler!$A:$D,3,FALSE)</f>
        <v>#N/A</v>
      </c>
      <c r="D19" s="64"/>
      <c r="E19" s="63" t="e">
        <f>VLOOKUP(D19,Formler!$Q:$S,3,FALSE)</f>
        <v>#N/A</v>
      </c>
      <c r="F19" s="64"/>
      <c r="G19" s="65">
        <f t="shared" si="0"/>
        <v>0</v>
      </c>
      <c r="H19" s="66" t="e">
        <f t="shared" si="1"/>
        <v>#N/A</v>
      </c>
      <c r="I19" s="64"/>
      <c r="J19" s="67">
        <f t="shared" si="2"/>
        <v>0</v>
      </c>
      <c r="K19" s="64">
        <v>4</v>
      </c>
      <c r="L19" s="64">
        <v>4</v>
      </c>
      <c r="M19" s="64">
        <v>4</v>
      </c>
      <c r="N19" s="64">
        <v>4</v>
      </c>
      <c r="O19" s="68">
        <f t="shared" si="3"/>
        <v>1</v>
      </c>
      <c r="P19" s="69" t="e">
        <f t="shared" si="4"/>
        <v>#N/A</v>
      </c>
      <c r="Q19" s="70"/>
      <c r="R19" s="71" t="e">
        <f t="shared" si="5"/>
        <v>#N/A</v>
      </c>
    </row>
    <row r="20" spans="1:18" ht="15" x14ac:dyDescent="0.25">
      <c r="A20" s="55">
        <v>17</v>
      </c>
      <c r="B20" s="62" t="e">
        <f>VLOOKUP(D20,Formler!$A:$D,2,FALSE)</f>
        <v>#N/A</v>
      </c>
      <c r="C20" s="63" t="e">
        <f>VLOOKUP(D20,Formler!$A:$D,3,FALSE)</f>
        <v>#N/A</v>
      </c>
      <c r="D20" s="64"/>
      <c r="E20" s="63" t="e">
        <f>VLOOKUP(D20,Formler!$Q:$S,3,FALSE)</f>
        <v>#N/A</v>
      </c>
      <c r="F20" s="64"/>
      <c r="G20" s="65">
        <f t="shared" si="0"/>
        <v>0</v>
      </c>
      <c r="H20" s="66" t="e">
        <f t="shared" si="1"/>
        <v>#N/A</v>
      </c>
      <c r="I20" s="64"/>
      <c r="J20" s="67">
        <f t="shared" si="2"/>
        <v>0</v>
      </c>
      <c r="K20" s="64">
        <v>4</v>
      </c>
      <c r="L20" s="64">
        <v>4</v>
      </c>
      <c r="M20" s="64">
        <v>4</v>
      </c>
      <c r="N20" s="64">
        <v>4</v>
      </c>
      <c r="O20" s="68">
        <f t="shared" si="3"/>
        <v>1</v>
      </c>
      <c r="P20" s="69" t="e">
        <f t="shared" si="4"/>
        <v>#N/A</v>
      </c>
      <c r="Q20" s="70"/>
      <c r="R20" s="71" t="e">
        <f t="shared" si="5"/>
        <v>#N/A</v>
      </c>
    </row>
    <row r="21" spans="1:18" ht="15" x14ac:dyDescent="0.25">
      <c r="A21" s="55">
        <v>18</v>
      </c>
      <c r="B21" s="62" t="e">
        <f>VLOOKUP(D21,Formler!$A:$D,2,FALSE)</f>
        <v>#N/A</v>
      </c>
      <c r="C21" s="63" t="e">
        <f>VLOOKUP(D21,Formler!$A:$D,3,FALSE)</f>
        <v>#N/A</v>
      </c>
      <c r="D21" s="64"/>
      <c r="E21" s="63" t="e">
        <f>VLOOKUP(D21,Formler!$Q:$S,3,FALSE)</f>
        <v>#N/A</v>
      </c>
      <c r="F21" s="64"/>
      <c r="G21" s="65">
        <f t="shared" si="0"/>
        <v>0</v>
      </c>
      <c r="H21" s="66" t="e">
        <f t="shared" si="1"/>
        <v>#N/A</v>
      </c>
      <c r="I21" s="64"/>
      <c r="J21" s="67">
        <f t="shared" si="2"/>
        <v>0</v>
      </c>
      <c r="K21" s="64">
        <v>4</v>
      </c>
      <c r="L21" s="64">
        <v>4</v>
      </c>
      <c r="M21" s="64">
        <v>4</v>
      </c>
      <c r="N21" s="64">
        <v>4</v>
      </c>
      <c r="O21" s="68">
        <f t="shared" si="3"/>
        <v>1</v>
      </c>
      <c r="P21" s="69" t="e">
        <f t="shared" si="4"/>
        <v>#N/A</v>
      </c>
      <c r="Q21" s="70"/>
      <c r="R21" s="71" t="e">
        <f t="shared" si="5"/>
        <v>#N/A</v>
      </c>
    </row>
    <row r="22" spans="1:18" ht="15" x14ac:dyDescent="0.25">
      <c r="A22" s="55">
        <v>19</v>
      </c>
      <c r="B22" s="62" t="e">
        <f>VLOOKUP(D22,Formler!$A:$D,2,FALSE)</f>
        <v>#N/A</v>
      </c>
      <c r="C22" s="63" t="e">
        <f>VLOOKUP(D22,Formler!$A:$D,3,FALSE)</f>
        <v>#N/A</v>
      </c>
      <c r="D22" s="64"/>
      <c r="E22" s="63" t="e">
        <f>VLOOKUP(D22,Formler!$Q:$S,3,FALSE)</f>
        <v>#N/A</v>
      </c>
      <c r="F22" s="64"/>
      <c r="G22" s="65">
        <f t="shared" si="0"/>
        <v>0</v>
      </c>
      <c r="H22" s="66" t="e">
        <f t="shared" si="1"/>
        <v>#N/A</v>
      </c>
      <c r="I22" s="64"/>
      <c r="J22" s="67">
        <f t="shared" si="2"/>
        <v>0</v>
      </c>
      <c r="K22" s="64">
        <v>4</v>
      </c>
      <c r="L22" s="64">
        <v>4</v>
      </c>
      <c r="M22" s="64">
        <v>4</v>
      </c>
      <c r="N22" s="64">
        <v>4</v>
      </c>
      <c r="O22" s="68">
        <f t="shared" si="3"/>
        <v>1</v>
      </c>
      <c r="P22" s="69" t="e">
        <f t="shared" si="4"/>
        <v>#N/A</v>
      </c>
      <c r="Q22" s="70"/>
      <c r="R22" s="71" t="e">
        <f t="shared" si="5"/>
        <v>#N/A</v>
      </c>
    </row>
    <row r="23" spans="1:18" ht="15" x14ac:dyDescent="0.25">
      <c r="A23" s="55">
        <v>20</v>
      </c>
      <c r="B23" s="62" t="e">
        <f>VLOOKUP(D23,Formler!$A:$D,2,FALSE)</f>
        <v>#N/A</v>
      </c>
      <c r="C23" s="63" t="e">
        <f>VLOOKUP(D23,Formler!$A:$D,3,FALSE)</f>
        <v>#N/A</v>
      </c>
      <c r="D23" s="64"/>
      <c r="E23" s="63" t="e">
        <f>VLOOKUP(D23,Formler!$Q:$S,3,FALSE)</f>
        <v>#N/A</v>
      </c>
      <c r="F23" s="64"/>
      <c r="G23" s="65">
        <f t="shared" si="0"/>
        <v>0</v>
      </c>
      <c r="H23" s="66" t="e">
        <f t="shared" si="1"/>
        <v>#N/A</v>
      </c>
      <c r="I23" s="64"/>
      <c r="J23" s="67">
        <f t="shared" si="2"/>
        <v>0</v>
      </c>
      <c r="K23" s="64">
        <v>4</v>
      </c>
      <c r="L23" s="64">
        <v>4</v>
      </c>
      <c r="M23" s="64">
        <v>4</v>
      </c>
      <c r="N23" s="64">
        <v>4</v>
      </c>
      <c r="O23" s="68">
        <f t="shared" si="3"/>
        <v>1</v>
      </c>
      <c r="P23" s="69" t="e">
        <f t="shared" si="4"/>
        <v>#N/A</v>
      </c>
      <c r="Q23" s="70"/>
      <c r="R23" s="71" t="e">
        <f t="shared" si="5"/>
        <v>#N/A</v>
      </c>
    </row>
    <row r="24" spans="1:18" ht="15" x14ac:dyDescent="0.25">
      <c r="A24" s="55">
        <v>21</v>
      </c>
      <c r="B24" s="62" t="e">
        <f>VLOOKUP(D24,Formler!$A:$D,2,FALSE)</f>
        <v>#N/A</v>
      </c>
      <c r="C24" s="63" t="e">
        <f>VLOOKUP(D24,Formler!$A:$D,3,FALSE)</f>
        <v>#N/A</v>
      </c>
      <c r="D24" s="64"/>
      <c r="E24" s="63" t="e">
        <f>VLOOKUP(D24,Formler!$Q:$S,3,FALSE)</f>
        <v>#N/A</v>
      </c>
      <c r="F24" s="64"/>
      <c r="G24" s="65">
        <f t="shared" si="0"/>
        <v>0</v>
      </c>
      <c r="H24" s="66" t="e">
        <f>G24*E24</f>
        <v>#N/A</v>
      </c>
      <c r="I24" s="64"/>
      <c r="J24" s="67">
        <f t="shared" si="2"/>
        <v>0</v>
      </c>
      <c r="K24" s="64">
        <v>4</v>
      </c>
      <c r="L24" s="64">
        <v>4</v>
      </c>
      <c r="M24" s="64">
        <v>4</v>
      </c>
      <c r="N24" s="64">
        <v>4</v>
      </c>
      <c r="O24" s="68">
        <f t="shared" si="3"/>
        <v>1</v>
      </c>
      <c r="P24" s="69" t="e">
        <f t="shared" si="4"/>
        <v>#N/A</v>
      </c>
      <c r="Q24" s="70"/>
      <c r="R24" s="71" t="e">
        <f t="shared" si="5"/>
        <v>#N/A</v>
      </c>
    </row>
    <row r="25" spans="1:18" ht="15" x14ac:dyDescent="0.25">
      <c r="A25" s="55">
        <v>22</v>
      </c>
      <c r="B25" s="62" t="e">
        <f>VLOOKUP(D25,Formler!$A:$D,2,FALSE)</f>
        <v>#N/A</v>
      </c>
      <c r="C25" s="63" t="e">
        <f>VLOOKUP(D25,Formler!$A:$D,3,FALSE)</f>
        <v>#N/A</v>
      </c>
      <c r="D25" s="64"/>
      <c r="E25" s="63" t="e">
        <f>VLOOKUP(D25,Formler!$Q:$S,3,FALSE)</f>
        <v>#N/A</v>
      </c>
      <c r="F25" s="64"/>
      <c r="G25" s="65">
        <f t="shared" si="0"/>
        <v>0</v>
      </c>
      <c r="H25" s="66" t="e">
        <f t="shared" ref="H25:H31" si="6">G25*E25</f>
        <v>#N/A</v>
      </c>
      <c r="I25" s="64"/>
      <c r="J25" s="67">
        <f t="shared" si="2"/>
        <v>0</v>
      </c>
      <c r="K25" s="64">
        <v>4</v>
      </c>
      <c r="L25" s="64">
        <v>4</v>
      </c>
      <c r="M25" s="64">
        <v>4</v>
      </c>
      <c r="N25" s="64">
        <v>4</v>
      </c>
      <c r="O25" s="68">
        <f t="shared" si="3"/>
        <v>1</v>
      </c>
      <c r="P25" s="69" t="e">
        <f t="shared" si="4"/>
        <v>#N/A</v>
      </c>
      <c r="Q25" s="70"/>
      <c r="R25" s="71" t="e">
        <f t="shared" si="5"/>
        <v>#N/A</v>
      </c>
    </row>
    <row r="26" spans="1:18" ht="15" x14ac:dyDescent="0.25">
      <c r="A26" s="55">
        <v>23</v>
      </c>
      <c r="B26" s="62" t="e">
        <f>VLOOKUP(D26,Formler!$A:$D,2,FALSE)</f>
        <v>#N/A</v>
      </c>
      <c r="C26" s="63" t="e">
        <f>VLOOKUP(D26,Formler!$A:$D,3,FALSE)</f>
        <v>#N/A</v>
      </c>
      <c r="D26" s="64"/>
      <c r="E26" s="63" t="e">
        <f>VLOOKUP(D26,Formler!$Q:$S,3,FALSE)</f>
        <v>#N/A</v>
      </c>
      <c r="F26" s="64"/>
      <c r="G26" s="65">
        <f t="shared" si="0"/>
        <v>0</v>
      </c>
      <c r="H26" s="66" t="e">
        <f t="shared" si="6"/>
        <v>#N/A</v>
      </c>
      <c r="I26" s="64"/>
      <c r="J26" s="67">
        <f t="shared" si="2"/>
        <v>0</v>
      </c>
      <c r="K26" s="64">
        <v>4</v>
      </c>
      <c r="L26" s="64">
        <v>4</v>
      </c>
      <c r="M26" s="64">
        <v>4</v>
      </c>
      <c r="N26" s="64">
        <v>4</v>
      </c>
      <c r="O26" s="68">
        <f t="shared" si="3"/>
        <v>1</v>
      </c>
      <c r="P26" s="69" t="e">
        <f t="shared" si="4"/>
        <v>#N/A</v>
      </c>
      <c r="Q26" s="70"/>
      <c r="R26" s="71" t="e">
        <f t="shared" si="5"/>
        <v>#N/A</v>
      </c>
    </row>
    <row r="27" spans="1:18" ht="15" x14ac:dyDescent="0.25">
      <c r="A27" s="55">
        <v>24</v>
      </c>
      <c r="B27" s="62" t="e">
        <f>VLOOKUP(D27,Formler!$A:$D,2,FALSE)</f>
        <v>#N/A</v>
      </c>
      <c r="C27" s="63" t="e">
        <f>VLOOKUP(D27,Formler!$A:$D,3,FALSE)</f>
        <v>#N/A</v>
      </c>
      <c r="D27" s="64"/>
      <c r="E27" s="63" t="e">
        <f>VLOOKUP(D27,Formler!$Q:$S,3,FALSE)</f>
        <v>#N/A</v>
      </c>
      <c r="F27" s="64"/>
      <c r="G27" s="65">
        <f t="shared" si="0"/>
        <v>0</v>
      </c>
      <c r="H27" s="66" t="e">
        <f t="shared" si="6"/>
        <v>#N/A</v>
      </c>
      <c r="I27" s="64"/>
      <c r="J27" s="67">
        <f t="shared" si="2"/>
        <v>0</v>
      </c>
      <c r="K27" s="64">
        <v>4</v>
      </c>
      <c r="L27" s="64">
        <v>4</v>
      </c>
      <c r="M27" s="64">
        <v>4</v>
      </c>
      <c r="N27" s="64">
        <v>4</v>
      </c>
      <c r="O27" s="68">
        <f t="shared" si="3"/>
        <v>1</v>
      </c>
      <c r="P27" s="69" t="e">
        <f t="shared" si="4"/>
        <v>#N/A</v>
      </c>
      <c r="Q27" s="70"/>
      <c r="R27" s="71" t="e">
        <f t="shared" si="5"/>
        <v>#N/A</v>
      </c>
    </row>
    <row r="28" spans="1:18" ht="15" x14ac:dyDescent="0.25">
      <c r="A28" s="55">
        <v>25</v>
      </c>
      <c r="B28" s="62" t="e">
        <f>VLOOKUP(D28,Formler!$A:$D,2,FALSE)</f>
        <v>#N/A</v>
      </c>
      <c r="C28" s="63" t="e">
        <f>VLOOKUP(D28,Formler!$A:$D,3,FALSE)</f>
        <v>#N/A</v>
      </c>
      <c r="D28" s="64"/>
      <c r="E28" s="63" t="e">
        <f>VLOOKUP(D28,Formler!$Q:$S,3,FALSE)</f>
        <v>#N/A</v>
      </c>
      <c r="F28" s="64"/>
      <c r="G28" s="65">
        <f t="shared" si="0"/>
        <v>0</v>
      </c>
      <c r="H28" s="66" t="e">
        <f t="shared" si="6"/>
        <v>#N/A</v>
      </c>
      <c r="I28" s="64"/>
      <c r="J28" s="67">
        <f t="shared" si="2"/>
        <v>0</v>
      </c>
      <c r="K28" s="64">
        <v>4</v>
      </c>
      <c r="L28" s="64">
        <v>4</v>
      </c>
      <c r="M28" s="64">
        <v>4</v>
      </c>
      <c r="N28" s="64">
        <v>4</v>
      </c>
      <c r="O28" s="68">
        <f t="shared" si="3"/>
        <v>1</v>
      </c>
      <c r="P28" s="69" t="e">
        <f t="shared" si="4"/>
        <v>#N/A</v>
      </c>
      <c r="Q28" s="70"/>
      <c r="R28" s="71" t="e">
        <f t="shared" si="5"/>
        <v>#N/A</v>
      </c>
    </row>
    <row r="29" spans="1:18" ht="15" x14ac:dyDescent="0.25">
      <c r="A29" s="55">
        <v>26</v>
      </c>
      <c r="B29" s="62" t="e">
        <f>VLOOKUP(D29,Formler!$A:$D,2,FALSE)</f>
        <v>#N/A</v>
      </c>
      <c r="C29" s="63" t="e">
        <f>VLOOKUP(D29,Formler!$A:$D,3,FALSE)</f>
        <v>#N/A</v>
      </c>
      <c r="D29" s="64"/>
      <c r="E29" s="63" t="e">
        <f>VLOOKUP(D29,Formler!$Q:$S,3,FALSE)</f>
        <v>#N/A</v>
      </c>
      <c r="F29" s="64"/>
      <c r="G29" s="65">
        <f t="shared" si="0"/>
        <v>0</v>
      </c>
      <c r="H29" s="66" t="e">
        <f t="shared" si="6"/>
        <v>#N/A</v>
      </c>
      <c r="I29" s="64"/>
      <c r="J29" s="67">
        <f t="shared" si="2"/>
        <v>0</v>
      </c>
      <c r="K29" s="64">
        <v>4</v>
      </c>
      <c r="L29" s="64">
        <v>4</v>
      </c>
      <c r="M29" s="64">
        <v>4</v>
      </c>
      <c r="N29" s="64">
        <v>4</v>
      </c>
      <c r="O29" s="68">
        <f t="shared" si="3"/>
        <v>1</v>
      </c>
      <c r="P29" s="69" t="e">
        <f t="shared" si="4"/>
        <v>#N/A</v>
      </c>
      <c r="Q29" s="70"/>
      <c r="R29" s="71" t="e">
        <f t="shared" si="5"/>
        <v>#N/A</v>
      </c>
    </row>
    <row r="30" spans="1:18" ht="15" x14ac:dyDescent="0.25">
      <c r="A30" s="55">
        <v>27</v>
      </c>
      <c r="B30" s="62" t="e">
        <f>VLOOKUP(D30,Formler!$A:$D,2,FALSE)</f>
        <v>#N/A</v>
      </c>
      <c r="C30" s="63" t="e">
        <f>VLOOKUP(D30,Formler!$A:$D,3,FALSE)</f>
        <v>#N/A</v>
      </c>
      <c r="D30" s="64"/>
      <c r="E30" s="63" t="e">
        <f>VLOOKUP(D30,Formler!$Q:$S,3,FALSE)</f>
        <v>#N/A</v>
      </c>
      <c r="F30" s="64"/>
      <c r="G30" s="65">
        <f t="shared" si="0"/>
        <v>0</v>
      </c>
      <c r="H30" s="66" t="e">
        <f t="shared" si="6"/>
        <v>#N/A</v>
      </c>
      <c r="I30" s="64"/>
      <c r="J30" s="67">
        <f t="shared" si="2"/>
        <v>0</v>
      </c>
      <c r="K30" s="64">
        <v>4</v>
      </c>
      <c r="L30" s="64">
        <v>4</v>
      </c>
      <c r="M30" s="64">
        <v>4</v>
      </c>
      <c r="N30" s="64">
        <v>4</v>
      </c>
      <c r="O30" s="68">
        <f t="shared" si="3"/>
        <v>1</v>
      </c>
      <c r="P30" s="69" t="e">
        <f t="shared" si="4"/>
        <v>#N/A</v>
      </c>
      <c r="Q30" s="70"/>
      <c r="R30" s="71" t="e">
        <f t="shared" si="5"/>
        <v>#N/A</v>
      </c>
    </row>
    <row r="31" spans="1:18" ht="15" x14ac:dyDescent="0.25">
      <c r="A31" s="55">
        <v>28</v>
      </c>
      <c r="B31" s="62" t="e">
        <f>VLOOKUP(D31,Formler!$A:$D,2,FALSE)</f>
        <v>#N/A</v>
      </c>
      <c r="C31" s="63" t="e">
        <f>VLOOKUP(D31,Formler!$A:$D,3,FALSE)</f>
        <v>#N/A</v>
      </c>
      <c r="D31" s="64"/>
      <c r="E31" s="63" t="e">
        <f>VLOOKUP(D31,Formler!$Q:$S,3,FALSE)</f>
        <v>#N/A</v>
      </c>
      <c r="F31" s="64"/>
      <c r="G31" s="65">
        <f t="shared" si="0"/>
        <v>0</v>
      </c>
      <c r="H31" s="66" t="e">
        <f t="shared" si="6"/>
        <v>#N/A</v>
      </c>
      <c r="I31" s="64"/>
      <c r="J31" s="67">
        <f t="shared" si="2"/>
        <v>0</v>
      </c>
      <c r="K31" s="64">
        <v>4</v>
      </c>
      <c r="L31" s="64">
        <v>4</v>
      </c>
      <c r="M31" s="64">
        <v>4</v>
      </c>
      <c r="N31" s="64">
        <v>4</v>
      </c>
      <c r="O31" s="68">
        <f t="shared" si="3"/>
        <v>1</v>
      </c>
      <c r="P31" s="69" t="e">
        <f t="shared" si="4"/>
        <v>#N/A</v>
      </c>
      <c r="Q31" s="70"/>
      <c r="R31" s="71" t="e">
        <f t="shared" si="5"/>
        <v>#N/A</v>
      </c>
    </row>
    <row r="32" spans="1:18" ht="15" x14ac:dyDescent="0.25">
      <c r="A32" s="55">
        <v>29</v>
      </c>
      <c r="B32" s="62" t="e">
        <f>VLOOKUP(D32,Formler!$A:$D,2,FALSE)</f>
        <v>#N/A</v>
      </c>
      <c r="C32" s="63" t="e">
        <f>VLOOKUP(D32,Formler!$A:$D,3,FALSE)</f>
        <v>#N/A</v>
      </c>
      <c r="D32" s="64"/>
      <c r="E32" s="63" t="e">
        <f>VLOOKUP(D32,Formler!$Q:$S,3,FALSE)</f>
        <v>#N/A</v>
      </c>
      <c r="F32" s="64"/>
      <c r="G32" s="65">
        <f t="shared" si="0"/>
        <v>0</v>
      </c>
      <c r="H32" s="66" t="e">
        <f t="shared" ref="H32" si="7">G32*E32</f>
        <v>#N/A</v>
      </c>
      <c r="I32" s="64"/>
      <c r="J32" s="67">
        <f t="shared" si="2"/>
        <v>0</v>
      </c>
      <c r="K32" s="64">
        <v>4</v>
      </c>
      <c r="L32" s="64">
        <v>4</v>
      </c>
      <c r="M32" s="64">
        <v>4</v>
      </c>
      <c r="N32" s="64">
        <v>4</v>
      </c>
      <c r="O32" s="68">
        <f t="shared" ref="O32" si="8">(SUM(K32:N32)/16)</f>
        <v>1</v>
      </c>
      <c r="P32" s="69" t="e">
        <f t="shared" si="4"/>
        <v>#N/A</v>
      </c>
      <c r="Q32" s="70"/>
      <c r="R32" s="71" t="e">
        <f t="shared" si="5"/>
        <v>#N/A</v>
      </c>
    </row>
    <row r="33" spans="1:18" ht="15" x14ac:dyDescent="0.25">
      <c r="A33" s="55">
        <v>30</v>
      </c>
      <c r="B33" s="62" t="e">
        <f>VLOOKUP(D33,Formler!$A:$D,2,FALSE)</f>
        <v>#N/A</v>
      </c>
      <c r="C33" s="63" t="e">
        <f>VLOOKUP(D33,Formler!$A:$D,3,FALSE)</f>
        <v>#N/A</v>
      </c>
      <c r="D33" s="64"/>
      <c r="E33" s="63" t="e">
        <f>VLOOKUP(D33,Formler!$Q:$S,3,FALSE)</f>
        <v>#N/A</v>
      </c>
      <c r="F33" s="64"/>
      <c r="G33" s="65">
        <f t="shared" si="0"/>
        <v>0</v>
      </c>
      <c r="H33" s="66" t="e">
        <f t="shared" ref="H33:H61" si="9">G33*E33</f>
        <v>#N/A</v>
      </c>
      <c r="I33" s="64"/>
      <c r="J33" s="67">
        <f t="shared" si="2"/>
        <v>0</v>
      </c>
      <c r="K33" s="64">
        <v>4</v>
      </c>
      <c r="L33" s="64">
        <v>4</v>
      </c>
      <c r="M33" s="64">
        <v>4</v>
      </c>
      <c r="N33" s="64">
        <v>4</v>
      </c>
      <c r="O33" s="68">
        <f t="shared" ref="O33:O61" si="10">(SUM(K33:N33)/16)</f>
        <v>1</v>
      </c>
      <c r="P33" s="69" t="e">
        <f t="shared" si="4"/>
        <v>#N/A</v>
      </c>
      <c r="Q33" s="70"/>
      <c r="R33" s="71" t="e">
        <f t="shared" si="5"/>
        <v>#N/A</v>
      </c>
    </row>
    <row r="34" spans="1:18" ht="15" x14ac:dyDescent="0.25">
      <c r="A34" s="55">
        <v>31</v>
      </c>
      <c r="B34" s="62" t="e">
        <f>VLOOKUP(D34,Formler!$A:$D,2,FALSE)</f>
        <v>#N/A</v>
      </c>
      <c r="C34" s="63" t="e">
        <f>VLOOKUP(D34,Formler!$A:$D,3,FALSE)</f>
        <v>#N/A</v>
      </c>
      <c r="D34" s="64"/>
      <c r="E34" s="63" t="e">
        <f>VLOOKUP(D34,Formler!$Q:$S,3,FALSE)</f>
        <v>#N/A</v>
      </c>
      <c r="F34" s="64"/>
      <c r="G34" s="65">
        <f t="shared" si="0"/>
        <v>0</v>
      </c>
      <c r="H34" s="66" t="e">
        <f t="shared" si="9"/>
        <v>#N/A</v>
      </c>
      <c r="I34" s="64"/>
      <c r="J34" s="67">
        <f t="shared" si="2"/>
        <v>0</v>
      </c>
      <c r="K34" s="64">
        <v>4</v>
      </c>
      <c r="L34" s="64">
        <v>4</v>
      </c>
      <c r="M34" s="64">
        <v>4</v>
      </c>
      <c r="N34" s="64">
        <v>4</v>
      </c>
      <c r="O34" s="68">
        <f t="shared" si="10"/>
        <v>1</v>
      </c>
      <c r="P34" s="69" t="e">
        <f t="shared" si="4"/>
        <v>#N/A</v>
      </c>
      <c r="Q34" s="70"/>
      <c r="R34" s="71" t="e">
        <f t="shared" si="5"/>
        <v>#N/A</v>
      </c>
    </row>
    <row r="35" spans="1:18" ht="15" x14ac:dyDescent="0.25">
      <c r="A35" s="55">
        <v>32</v>
      </c>
      <c r="B35" s="62" t="e">
        <f>VLOOKUP(D35,Formler!$A:$D,2,FALSE)</f>
        <v>#N/A</v>
      </c>
      <c r="C35" s="63" t="e">
        <f>VLOOKUP(D35,Formler!$A:$D,3,FALSE)</f>
        <v>#N/A</v>
      </c>
      <c r="D35" s="64"/>
      <c r="E35" s="63" t="e">
        <f>VLOOKUP(D35,Formler!$Q:$S,3,FALSE)</f>
        <v>#N/A</v>
      </c>
      <c r="F35" s="64"/>
      <c r="G35" s="65">
        <f t="shared" si="0"/>
        <v>0</v>
      </c>
      <c r="H35" s="66" t="e">
        <f t="shared" si="9"/>
        <v>#N/A</v>
      </c>
      <c r="I35" s="64"/>
      <c r="J35" s="67">
        <f t="shared" si="2"/>
        <v>0</v>
      </c>
      <c r="K35" s="64">
        <v>4</v>
      </c>
      <c r="L35" s="64">
        <v>4</v>
      </c>
      <c r="M35" s="64">
        <v>4</v>
      </c>
      <c r="N35" s="64">
        <v>4</v>
      </c>
      <c r="O35" s="68">
        <f t="shared" si="10"/>
        <v>1</v>
      </c>
      <c r="P35" s="69" t="e">
        <f t="shared" si="4"/>
        <v>#N/A</v>
      </c>
      <c r="Q35" s="70"/>
      <c r="R35" s="71" t="e">
        <f t="shared" si="5"/>
        <v>#N/A</v>
      </c>
    </row>
    <row r="36" spans="1:18" ht="15" x14ac:dyDescent="0.25">
      <c r="A36" s="55">
        <v>33</v>
      </c>
      <c r="B36" s="62" t="e">
        <f>VLOOKUP(D36,Formler!$A:$D,2,FALSE)</f>
        <v>#N/A</v>
      </c>
      <c r="C36" s="63" t="e">
        <f>VLOOKUP(D36,Formler!$A:$D,3,FALSE)</f>
        <v>#N/A</v>
      </c>
      <c r="D36" s="64"/>
      <c r="E36" s="63" t="e">
        <f>VLOOKUP(D36,Formler!$Q:$S,3,FALSE)</f>
        <v>#N/A</v>
      </c>
      <c r="F36" s="64"/>
      <c r="G36" s="65">
        <f t="shared" si="0"/>
        <v>0</v>
      </c>
      <c r="H36" s="66" t="e">
        <f t="shared" si="9"/>
        <v>#N/A</v>
      </c>
      <c r="I36" s="64"/>
      <c r="J36" s="67">
        <f t="shared" si="2"/>
        <v>0</v>
      </c>
      <c r="K36" s="64">
        <v>4</v>
      </c>
      <c r="L36" s="64">
        <v>4</v>
      </c>
      <c r="M36" s="64">
        <v>4</v>
      </c>
      <c r="N36" s="64">
        <v>4</v>
      </c>
      <c r="O36" s="68">
        <f t="shared" si="10"/>
        <v>1</v>
      </c>
      <c r="P36" s="69" t="e">
        <f t="shared" si="4"/>
        <v>#N/A</v>
      </c>
      <c r="Q36" s="70"/>
      <c r="R36" s="71" t="e">
        <f t="shared" si="5"/>
        <v>#N/A</v>
      </c>
    </row>
    <row r="37" spans="1:18" ht="15" x14ac:dyDescent="0.25">
      <c r="A37" s="55">
        <v>34</v>
      </c>
      <c r="B37" s="62" t="e">
        <f>VLOOKUP(D37,Formler!$A:$D,2,FALSE)</f>
        <v>#N/A</v>
      </c>
      <c r="C37" s="63" t="e">
        <f>VLOOKUP(D37,Formler!$A:$D,3,FALSE)</f>
        <v>#N/A</v>
      </c>
      <c r="D37" s="64"/>
      <c r="E37" s="63" t="e">
        <f>VLOOKUP(D37,Formler!$Q:$S,3,FALSE)</f>
        <v>#N/A</v>
      </c>
      <c r="F37" s="64"/>
      <c r="G37" s="65">
        <f t="shared" si="0"/>
        <v>0</v>
      </c>
      <c r="H37" s="66" t="e">
        <f t="shared" si="9"/>
        <v>#N/A</v>
      </c>
      <c r="I37" s="64"/>
      <c r="J37" s="67">
        <f t="shared" si="2"/>
        <v>0</v>
      </c>
      <c r="K37" s="64">
        <v>4</v>
      </c>
      <c r="L37" s="64">
        <v>4</v>
      </c>
      <c r="M37" s="64">
        <v>4</v>
      </c>
      <c r="N37" s="64">
        <v>4</v>
      </c>
      <c r="O37" s="68">
        <f t="shared" si="10"/>
        <v>1</v>
      </c>
      <c r="P37" s="69" t="e">
        <f t="shared" si="4"/>
        <v>#N/A</v>
      </c>
      <c r="Q37" s="70"/>
      <c r="R37" s="71" t="e">
        <f t="shared" si="5"/>
        <v>#N/A</v>
      </c>
    </row>
    <row r="38" spans="1:18" ht="15" x14ac:dyDescent="0.25">
      <c r="A38" s="55">
        <v>35</v>
      </c>
      <c r="B38" s="62" t="e">
        <f>VLOOKUP(D38,Formler!$A:$D,2,FALSE)</f>
        <v>#N/A</v>
      </c>
      <c r="C38" s="63" t="e">
        <f>VLOOKUP(D38,Formler!$A:$D,3,FALSE)</f>
        <v>#N/A</v>
      </c>
      <c r="D38" s="64"/>
      <c r="E38" s="63" t="e">
        <f>VLOOKUP(D38,Formler!$Q:$S,3,FALSE)</f>
        <v>#N/A</v>
      </c>
      <c r="F38" s="64"/>
      <c r="G38" s="65">
        <f t="shared" si="0"/>
        <v>0</v>
      </c>
      <c r="H38" s="66" t="e">
        <f t="shared" si="9"/>
        <v>#N/A</v>
      </c>
      <c r="I38" s="64"/>
      <c r="J38" s="67">
        <f t="shared" si="2"/>
        <v>0</v>
      </c>
      <c r="K38" s="64">
        <v>4</v>
      </c>
      <c r="L38" s="64">
        <v>4</v>
      </c>
      <c r="M38" s="64">
        <v>4</v>
      </c>
      <c r="N38" s="64">
        <v>4</v>
      </c>
      <c r="O38" s="68">
        <f t="shared" si="10"/>
        <v>1</v>
      </c>
      <c r="P38" s="69" t="e">
        <f t="shared" si="4"/>
        <v>#N/A</v>
      </c>
      <c r="Q38" s="70"/>
      <c r="R38" s="71" t="e">
        <f t="shared" si="5"/>
        <v>#N/A</v>
      </c>
    </row>
    <row r="39" spans="1:18" ht="15" x14ac:dyDescent="0.25">
      <c r="A39" s="55">
        <v>36</v>
      </c>
      <c r="B39" s="62" t="e">
        <f>VLOOKUP(D39,Formler!$A:$D,2,FALSE)</f>
        <v>#N/A</v>
      </c>
      <c r="C39" s="63" t="e">
        <f>VLOOKUP(D39,Formler!$A:$D,3,FALSE)</f>
        <v>#N/A</v>
      </c>
      <c r="D39" s="64"/>
      <c r="E39" s="63" t="e">
        <f>VLOOKUP(D39,Formler!$Q:$S,3,FALSE)</f>
        <v>#N/A</v>
      </c>
      <c r="F39" s="64"/>
      <c r="G39" s="65">
        <f t="shared" si="0"/>
        <v>0</v>
      </c>
      <c r="H39" s="66" t="e">
        <f t="shared" si="9"/>
        <v>#N/A</v>
      </c>
      <c r="I39" s="64"/>
      <c r="J39" s="67">
        <f t="shared" si="2"/>
        <v>0</v>
      </c>
      <c r="K39" s="64">
        <v>4</v>
      </c>
      <c r="L39" s="64">
        <v>4</v>
      </c>
      <c r="M39" s="64">
        <v>4</v>
      </c>
      <c r="N39" s="64">
        <v>4</v>
      </c>
      <c r="O39" s="68">
        <f t="shared" si="10"/>
        <v>1</v>
      </c>
      <c r="P39" s="69" t="e">
        <f t="shared" si="4"/>
        <v>#N/A</v>
      </c>
      <c r="Q39" s="70"/>
      <c r="R39" s="71" t="e">
        <f t="shared" si="5"/>
        <v>#N/A</v>
      </c>
    </row>
    <row r="40" spans="1:18" ht="15" x14ac:dyDescent="0.25">
      <c r="A40" s="55">
        <v>37</v>
      </c>
      <c r="B40" s="62" t="e">
        <f>VLOOKUP(D40,Formler!$A:$D,2,FALSE)</f>
        <v>#N/A</v>
      </c>
      <c r="C40" s="63" t="e">
        <f>VLOOKUP(D40,Formler!$A:$D,3,FALSE)</f>
        <v>#N/A</v>
      </c>
      <c r="D40" s="64"/>
      <c r="E40" s="63" t="e">
        <f>VLOOKUP(D40,Formler!$Q:$S,3,FALSE)</f>
        <v>#N/A</v>
      </c>
      <c r="F40" s="64"/>
      <c r="G40" s="65">
        <f t="shared" si="0"/>
        <v>0</v>
      </c>
      <c r="H40" s="66" t="e">
        <f t="shared" si="9"/>
        <v>#N/A</v>
      </c>
      <c r="I40" s="64"/>
      <c r="J40" s="67">
        <f t="shared" si="2"/>
        <v>0</v>
      </c>
      <c r="K40" s="64">
        <v>4</v>
      </c>
      <c r="L40" s="64">
        <v>4</v>
      </c>
      <c r="M40" s="64">
        <v>4</v>
      </c>
      <c r="N40" s="64">
        <v>4</v>
      </c>
      <c r="O40" s="68">
        <f t="shared" si="10"/>
        <v>1</v>
      </c>
      <c r="P40" s="69" t="e">
        <f t="shared" si="4"/>
        <v>#N/A</v>
      </c>
      <c r="Q40" s="70"/>
      <c r="R40" s="71" t="e">
        <f t="shared" si="5"/>
        <v>#N/A</v>
      </c>
    </row>
    <row r="41" spans="1:18" ht="15" x14ac:dyDescent="0.25">
      <c r="A41" s="55">
        <v>38</v>
      </c>
      <c r="B41" s="62" t="e">
        <f>VLOOKUP(D41,Formler!$A:$D,2,FALSE)</f>
        <v>#N/A</v>
      </c>
      <c r="C41" s="63" t="e">
        <f>VLOOKUP(D41,Formler!$A:$D,3,FALSE)</f>
        <v>#N/A</v>
      </c>
      <c r="D41" s="64"/>
      <c r="E41" s="63" t="e">
        <f>VLOOKUP(D41,Formler!$Q:$S,3,FALSE)</f>
        <v>#N/A</v>
      </c>
      <c r="F41" s="64"/>
      <c r="G41" s="65">
        <f t="shared" si="0"/>
        <v>0</v>
      </c>
      <c r="H41" s="66" t="e">
        <f t="shared" si="9"/>
        <v>#N/A</v>
      </c>
      <c r="I41" s="64"/>
      <c r="J41" s="67">
        <f t="shared" si="2"/>
        <v>0</v>
      </c>
      <c r="K41" s="64">
        <v>4</v>
      </c>
      <c r="L41" s="64">
        <v>4</v>
      </c>
      <c r="M41" s="64">
        <v>4</v>
      </c>
      <c r="N41" s="64">
        <v>4</v>
      </c>
      <c r="O41" s="68">
        <f t="shared" si="10"/>
        <v>1</v>
      </c>
      <c r="P41" s="69" t="e">
        <f t="shared" si="4"/>
        <v>#N/A</v>
      </c>
      <c r="Q41" s="70"/>
      <c r="R41" s="71" t="e">
        <f t="shared" si="5"/>
        <v>#N/A</v>
      </c>
    </row>
    <row r="42" spans="1:18" ht="15" x14ac:dyDescent="0.25">
      <c r="A42" s="55">
        <v>39</v>
      </c>
      <c r="B42" s="62" t="e">
        <f>VLOOKUP(D42,Formler!$A:$D,2,FALSE)</f>
        <v>#N/A</v>
      </c>
      <c r="C42" s="63" t="e">
        <f>VLOOKUP(D42,Formler!$A:$D,3,FALSE)</f>
        <v>#N/A</v>
      </c>
      <c r="D42" s="64"/>
      <c r="E42" s="63" t="e">
        <f>VLOOKUP(D42,Formler!$Q:$S,3,FALSE)</f>
        <v>#N/A</v>
      </c>
      <c r="F42" s="64"/>
      <c r="G42" s="65">
        <f t="shared" si="0"/>
        <v>0</v>
      </c>
      <c r="H42" s="66" t="e">
        <f t="shared" si="9"/>
        <v>#N/A</v>
      </c>
      <c r="I42" s="64"/>
      <c r="J42" s="67">
        <f t="shared" si="2"/>
        <v>0</v>
      </c>
      <c r="K42" s="64">
        <v>4</v>
      </c>
      <c r="L42" s="64">
        <v>4</v>
      </c>
      <c r="M42" s="64">
        <v>4</v>
      </c>
      <c r="N42" s="64">
        <v>4</v>
      </c>
      <c r="O42" s="68">
        <f t="shared" si="10"/>
        <v>1</v>
      </c>
      <c r="P42" s="69" t="e">
        <f t="shared" si="4"/>
        <v>#N/A</v>
      </c>
      <c r="Q42" s="70"/>
      <c r="R42" s="71" t="e">
        <f t="shared" si="5"/>
        <v>#N/A</v>
      </c>
    </row>
    <row r="43" spans="1:18" ht="15" x14ac:dyDescent="0.25">
      <c r="A43" s="55">
        <v>40</v>
      </c>
      <c r="B43" s="62" t="e">
        <f>VLOOKUP(D43,Formler!$A:$D,2,FALSE)</f>
        <v>#N/A</v>
      </c>
      <c r="C43" s="63" t="e">
        <f>VLOOKUP(D43,Formler!$A:$D,3,FALSE)</f>
        <v>#N/A</v>
      </c>
      <c r="D43" s="64"/>
      <c r="E43" s="63" t="e">
        <f>VLOOKUP(D43,Formler!$Q:$S,3,FALSE)</f>
        <v>#N/A</v>
      </c>
      <c r="F43" s="64"/>
      <c r="G43" s="65">
        <f t="shared" si="0"/>
        <v>0</v>
      </c>
      <c r="H43" s="66" t="e">
        <f t="shared" si="9"/>
        <v>#N/A</v>
      </c>
      <c r="I43" s="64"/>
      <c r="J43" s="67">
        <f t="shared" si="2"/>
        <v>0</v>
      </c>
      <c r="K43" s="64">
        <v>4</v>
      </c>
      <c r="L43" s="64">
        <v>4</v>
      </c>
      <c r="M43" s="64">
        <v>4</v>
      </c>
      <c r="N43" s="64">
        <v>4</v>
      </c>
      <c r="O43" s="68">
        <f t="shared" si="10"/>
        <v>1</v>
      </c>
      <c r="P43" s="69" t="e">
        <f t="shared" si="4"/>
        <v>#N/A</v>
      </c>
      <c r="Q43" s="70"/>
      <c r="R43" s="71" t="e">
        <f t="shared" si="5"/>
        <v>#N/A</v>
      </c>
    </row>
    <row r="44" spans="1:18" ht="15" x14ac:dyDescent="0.25">
      <c r="A44" s="55">
        <v>41</v>
      </c>
      <c r="B44" s="62" t="e">
        <f>VLOOKUP(D44,Formler!$A:$D,2,FALSE)</f>
        <v>#N/A</v>
      </c>
      <c r="C44" s="63" t="e">
        <f>VLOOKUP(D44,Formler!$A:$D,3,FALSE)</f>
        <v>#N/A</v>
      </c>
      <c r="D44" s="64"/>
      <c r="E44" s="63" t="e">
        <f>VLOOKUP(D44,Formler!$Q:$S,3,FALSE)</f>
        <v>#N/A</v>
      </c>
      <c r="F44" s="64"/>
      <c r="G44" s="65">
        <f t="shared" si="0"/>
        <v>0</v>
      </c>
      <c r="H44" s="66" t="e">
        <f t="shared" si="9"/>
        <v>#N/A</v>
      </c>
      <c r="I44" s="64"/>
      <c r="J44" s="67">
        <f t="shared" si="2"/>
        <v>0</v>
      </c>
      <c r="K44" s="64">
        <v>4</v>
      </c>
      <c r="L44" s="64">
        <v>4</v>
      </c>
      <c r="M44" s="64">
        <v>4</v>
      </c>
      <c r="N44" s="64">
        <v>4</v>
      </c>
      <c r="O44" s="68">
        <f t="shared" si="10"/>
        <v>1</v>
      </c>
      <c r="P44" s="69" t="e">
        <f t="shared" si="4"/>
        <v>#N/A</v>
      </c>
      <c r="Q44" s="70"/>
      <c r="R44" s="71" t="e">
        <f t="shared" si="5"/>
        <v>#N/A</v>
      </c>
    </row>
    <row r="45" spans="1:18" ht="15" x14ac:dyDescent="0.25">
      <c r="A45" s="55">
        <v>42</v>
      </c>
      <c r="B45" s="62" t="e">
        <f>VLOOKUP(D45,Formler!$A:$D,2,FALSE)</f>
        <v>#N/A</v>
      </c>
      <c r="C45" s="63" t="e">
        <f>VLOOKUP(D45,Formler!$A:$D,3,FALSE)</f>
        <v>#N/A</v>
      </c>
      <c r="D45" s="64"/>
      <c r="E45" s="63" t="e">
        <f>VLOOKUP(D45,Formler!$Q:$S,3,FALSE)</f>
        <v>#N/A</v>
      </c>
      <c r="F45" s="64"/>
      <c r="G45" s="65">
        <f t="shared" si="0"/>
        <v>0</v>
      </c>
      <c r="H45" s="66" t="e">
        <f t="shared" si="9"/>
        <v>#N/A</v>
      </c>
      <c r="I45" s="64"/>
      <c r="J45" s="67">
        <f t="shared" si="2"/>
        <v>0</v>
      </c>
      <c r="K45" s="64">
        <v>4</v>
      </c>
      <c r="L45" s="64">
        <v>4</v>
      </c>
      <c r="M45" s="64">
        <v>4</v>
      </c>
      <c r="N45" s="64">
        <v>4</v>
      </c>
      <c r="O45" s="68">
        <f t="shared" si="10"/>
        <v>1</v>
      </c>
      <c r="P45" s="69" t="e">
        <f t="shared" si="4"/>
        <v>#N/A</v>
      </c>
      <c r="Q45" s="70"/>
      <c r="R45" s="71" t="e">
        <f t="shared" si="5"/>
        <v>#N/A</v>
      </c>
    </row>
    <row r="46" spans="1:18" ht="15" x14ac:dyDescent="0.25">
      <c r="A46" s="55">
        <v>43</v>
      </c>
      <c r="B46" s="62" t="e">
        <f>VLOOKUP(D46,Formler!$A:$D,2,FALSE)</f>
        <v>#N/A</v>
      </c>
      <c r="C46" s="63" t="e">
        <f>VLOOKUP(D46,Formler!$A:$D,3,FALSE)</f>
        <v>#N/A</v>
      </c>
      <c r="D46" s="64"/>
      <c r="E46" s="63" t="e">
        <f>VLOOKUP(D46,Formler!$Q:$S,3,FALSE)</f>
        <v>#N/A</v>
      </c>
      <c r="F46" s="64"/>
      <c r="G46" s="65">
        <f t="shared" si="0"/>
        <v>0</v>
      </c>
      <c r="H46" s="66" t="e">
        <f t="shared" si="9"/>
        <v>#N/A</v>
      </c>
      <c r="I46" s="64"/>
      <c r="J46" s="67">
        <f t="shared" si="2"/>
        <v>0</v>
      </c>
      <c r="K46" s="64">
        <v>4</v>
      </c>
      <c r="L46" s="64">
        <v>4</v>
      </c>
      <c r="M46" s="64">
        <v>4</v>
      </c>
      <c r="N46" s="64">
        <v>4</v>
      </c>
      <c r="O46" s="68">
        <f t="shared" si="10"/>
        <v>1</v>
      </c>
      <c r="P46" s="69" t="e">
        <f t="shared" si="4"/>
        <v>#N/A</v>
      </c>
      <c r="Q46" s="70"/>
      <c r="R46" s="71" t="e">
        <f t="shared" si="5"/>
        <v>#N/A</v>
      </c>
    </row>
    <row r="47" spans="1:18" ht="15" x14ac:dyDescent="0.25">
      <c r="A47" s="55">
        <v>44</v>
      </c>
      <c r="B47" s="62" t="e">
        <f>VLOOKUP(D47,Formler!$A:$D,2,FALSE)</f>
        <v>#N/A</v>
      </c>
      <c r="C47" s="63" t="e">
        <f>VLOOKUP(D47,Formler!$A:$D,3,FALSE)</f>
        <v>#N/A</v>
      </c>
      <c r="D47" s="64"/>
      <c r="E47" s="63" t="e">
        <f>VLOOKUP(D47,Formler!$Q:$S,3,FALSE)</f>
        <v>#N/A</v>
      </c>
      <c r="F47" s="64"/>
      <c r="G47" s="65">
        <f t="shared" si="0"/>
        <v>0</v>
      </c>
      <c r="H47" s="66" t="e">
        <f t="shared" si="9"/>
        <v>#N/A</v>
      </c>
      <c r="I47" s="64"/>
      <c r="J47" s="67">
        <f t="shared" si="2"/>
        <v>0</v>
      </c>
      <c r="K47" s="64">
        <v>4</v>
      </c>
      <c r="L47" s="64">
        <v>4</v>
      </c>
      <c r="M47" s="64">
        <v>4</v>
      </c>
      <c r="N47" s="64">
        <v>4</v>
      </c>
      <c r="O47" s="68">
        <f t="shared" si="10"/>
        <v>1</v>
      </c>
      <c r="P47" s="69" t="e">
        <f t="shared" si="4"/>
        <v>#N/A</v>
      </c>
      <c r="Q47" s="70"/>
      <c r="R47" s="71" t="e">
        <f t="shared" si="5"/>
        <v>#N/A</v>
      </c>
    </row>
    <row r="48" spans="1:18" ht="15" x14ac:dyDescent="0.25">
      <c r="A48" s="55">
        <v>45</v>
      </c>
      <c r="B48" s="62" t="e">
        <f>VLOOKUP(D48,Formler!$A:$D,2,FALSE)</f>
        <v>#N/A</v>
      </c>
      <c r="C48" s="63" t="e">
        <f>VLOOKUP(D48,Formler!$A:$D,3,FALSE)</f>
        <v>#N/A</v>
      </c>
      <c r="D48" s="64"/>
      <c r="E48" s="63" t="e">
        <f>VLOOKUP(D48,Formler!$Q:$S,3,FALSE)</f>
        <v>#N/A</v>
      </c>
      <c r="F48" s="64"/>
      <c r="G48" s="65">
        <f t="shared" si="0"/>
        <v>0</v>
      </c>
      <c r="H48" s="66" t="e">
        <f t="shared" si="9"/>
        <v>#N/A</v>
      </c>
      <c r="I48" s="64"/>
      <c r="J48" s="67">
        <f t="shared" si="2"/>
        <v>0</v>
      </c>
      <c r="K48" s="64">
        <v>4</v>
      </c>
      <c r="L48" s="64">
        <v>4</v>
      </c>
      <c r="M48" s="64">
        <v>4</v>
      </c>
      <c r="N48" s="64">
        <v>4</v>
      </c>
      <c r="O48" s="68">
        <f t="shared" si="10"/>
        <v>1</v>
      </c>
      <c r="P48" s="69" t="e">
        <f t="shared" si="4"/>
        <v>#N/A</v>
      </c>
      <c r="Q48" s="70"/>
      <c r="R48" s="71" t="e">
        <f t="shared" si="5"/>
        <v>#N/A</v>
      </c>
    </row>
    <row r="49" spans="1:18" ht="15" x14ac:dyDescent="0.25">
      <c r="A49" s="55">
        <v>46</v>
      </c>
      <c r="B49" s="62" t="e">
        <f>VLOOKUP(D49,Formler!$A:$D,2,FALSE)</f>
        <v>#N/A</v>
      </c>
      <c r="C49" s="63" t="e">
        <f>VLOOKUP(D49,Formler!$A:$D,3,FALSE)</f>
        <v>#N/A</v>
      </c>
      <c r="D49" s="64"/>
      <c r="E49" s="63" t="e">
        <f>VLOOKUP(D49,Formler!$Q:$S,3,FALSE)</f>
        <v>#N/A</v>
      </c>
      <c r="F49" s="64"/>
      <c r="G49" s="65">
        <f t="shared" si="0"/>
        <v>0</v>
      </c>
      <c r="H49" s="66" t="e">
        <f t="shared" si="9"/>
        <v>#N/A</v>
      </c>
      <c r="I49" s="64"/>
      <c r="J49" s="67">
        <f t="shared" si="2"/>
        <v>0</v>
      </c>
      <c r="K49" s="64">
        <v>4</v>
      </c>
      <c r="L49" s="64">
        <v>4</v>
      </c>
      <c r="M49" s="64">
        <v>4</v>
      </c>
      <c r="N49" s="64">
        <v>4</v>
      </c>
      <c r="O49" s="68">
        <f t="shared" si="10"/>
        <v>1</v>
      </c>
      <c r="P49" s="69" t="e">
        <f t="shared" si="4"/>
        <v>#N/A</v>
      </c>
      <c r="Q49" s="70"/>
      <c r="R49" s="71" t="e">
        <f t="shared" si="5"/>
        <v>#N/A</v>
      </c>
    </row>
    <row r="50" spans="1:18" ht="15" x14ac:dyDescent="0.25">
      <c r="A50" s="55">
        <v>47</v>
      </c>
      <c r="B50" s="62" t="e">
        <f>VLOOKUP(D50,Formler!$A:$D,2,FALSE)</f>
        <v>#N/A</v>
      </c>
      <c r="C50" s="63" t="e">
        <f>VLOOKUP(D50,Formler!$A:$D,3,FALSE)</f>
        <v>#N/A</v>
      </c>
      <c r="D50" s="64"/>
      <c r="E50" s="63" t="e">
        <f>VLOOKUP(D50,Formler!$Q:$S,3,FALSE)</f>
        <v>#N/A</v>
      </c>
      <c r="F50" s="64"/>
      <c r="G50" s="65">
        <f t="shared" si="0"/>
        <v>0</v>
      </c>
      <c r="H50" s="66" t="e">
        <f t="shared" si="9"/>
        <v>#N/A</v>
      </c>
      <c r="I50" s="64"/>
      <c r="J50" s="67">
        <f t="shared" si="2"/>
        <v>0</v>
      </c>
      <c r="K50" s="64">
        <v>4</v>
      </c>
      <c r="L50" s="64">
        <v>4</v>
      </c>
      <c r="M50" s="64">
        <v>4</v>
      </c>
      <c r="N50" s="64">
        <v>4</v>
      </c>
      <c r="O50" s="68">
        <f t="shared" si="10"/>
        <v>1</v>
      </c>
      <c r="P50" s="69" t="e">
        <f t="shared" si="4"/>
        <v>#N/A</v>
      </c>
      <c r="Q50" s="70"/>
      <c r="R50" s="71" t="e">
        <f t="shared" si="5"/>
        <v>#N/A</v>
      </c>
    </row>
    <row r="51" spans="1:18" ht="15" x14ac:dyDescent="0.25">
      <c r="A51" s="55">
        <v>48</v>
      </c>
      <c r="B51" s="62" t="e">
        <f>VLOOKUP(D51,Formler!$A:$D,2,FALSE)</f>
        <v>#N/A</v>
      </c>
      <c r="C51" s="63" t="e">
        <f>VLOOKUP(D51,Formler!$A:$D,3,FALSE)</f>
        <v>#N/A</v>
      </c>
      <c r="D51" s="64"/>
      <c r="E51" s="63" t="e">
        <f>VLOOKUP(D51,Formler!$Q:$S,3,FALSE)</f>
        <v>#N/A</v>
      </c>
      <c r="F51" s="64"/>
      <c r="G51" s="65">
        <f t="shared" si="0"/>
        <v>0</v>
      </c>
      <c r="H51" s="66" t="e">
        <f t="shared" si="9"/>
        <v>#N/A</v>
      </c>
      <c r="I51" s="64"/>
      <c r="J51" s="67">
        <f t="shared" si="2"/>
        <v>0</v>
      </c>
      <c r="K51" s="64">
        <v>4</v>
      </c>
      <c r="L51" s="64">
        <v>4</v>
      </c>
      <c r="M51" s="64">
        <v>4</v>
      </c>
      <c r="N51" s="64">
        <v>4</v>
      </c>
      <c r="O51" s="68">
        <f t="shared" si="10"/>
        <v>1</v>
      </c>
      <c r="P51" s="69" t="e">
        <f t="shared" si="4"/>
        <v>#N/A</v>
      </c>
      <c r="Q51" s="70"/>
      <c r="R51" s="71" t="e">
        <f t="shared" si="5"/>
        <v>#N/A</v>
      </c>
    </row>
    <row r="52" spans="1:18" ht="15" x14ac:dyDescent="0.25">
      <c r="A52" s="55">
        <v>49</v>
      </c>
      <c r="B52" s="62" t="e">
        <f>VLOOKUP(D52,Formler!$A:$D,2,FALSE)</f>
        <v>#N/A</v>
      </c>
      <c r="C52" s="63" t="e">
        <f>VLOOKUP(D52,Formler!$A:$D,3,FALSE)</f>
        <v>#N/A</v>
      </c>
      <c r="D52" s="64"/>
      <c r="E52" s="63" t="e">
        <f>VLOOKUP(D52,Formler!$Q:$S,3,FALSE)</f>
        <v>#N/A</v>
      </c>
      <c r="F52" s="64"/>
      <c r="G52" s="65">
        <f t="shared" si="0"/>
        <v>0</v>
      </c>
      <c r="H52" s="66" t="e">
        <f t="shared" si="9"/>
        <v>#N/A</v>
      </c>
      <c r="I52" s="64"/>
      <c r="J52" s="67">
        <f t="shared" si="2"/>
        <v>0</v>
      </c>
      <c r="K52" s="64">
        <v>4</v>
      </c>
      <c r="L52" s="64">
        <v>4</v>
      </c>
      <c r="M52" s="64">
        <v>4</v>
      </c>
      <c r="N52" s="64">
        <v>4</v>
      </c>
      <c r="O52" s="68">
        <f t="shared" si="10"/>
        <v>1</v>
      </c>
      <c r="P52" s="69" t="e">
        <f t="shared" si="4"/>
        <v>#N/A</v>
      </c>
      <c r="Q52" s="70"/>
      <c r="R52" s="71" t="e">
        <f t="shared" si="5"/>
        <v>#N/A</v>
      </c>
    </row>
    <row r="53" spans="1:18" ht="15" x14ac:dyDescent="0.25">
      <c r="A53" s="55">
        <v>50</v>
      </c>
      <c r="B53" s="62" t="e">
        <f>VLOOKUP(D53,Formler!$A:$D,2,FALSE)</f>
        <v>#N/A</v>
      </c>
      <c r="C53" s="63" t="e">
        <f>VLOOKUP(D53,Formler!$A:$D,3,FALSE)</f>
        <v>#N/A</v>
      </c>
      <c r="D53" s="64"/>
      <c r="E53" s="63" t="e">
        <f>VLOOKUP(D53,Formler!$Q:$S,3,FALSE)</f>
        <v>#N/A</v>
      </c>
      <c r="F53" s="64"/>
      <c r="G53" s="65">
        <f t="shared" si="0"/>
        <v>0</v>
      </c>
      <c r="H53" s="66" t="e">
        <f t="shared" si="9"/>
        <v>#N/A</v>
      </c>
      <c r="I53" s="64"/>
      <c r="J53" s="67">
        <f t="shared" si="2"/>
        <v>0</v>
      </c>
      <c r="K53" s="64">
        <v>4</v>
      </c>
      <c r="L53" s="64">
        <v>4</v>
      </c>
      <c r="M53" s="64">
        <v>4</v>
      </c>
      <c r="N53" s="64">
        <v>4</v>
      </c>
      <c r="O53" s="68">
        <f t="shared" si="10"/>
        <v>1</v>
      </c>
      <c r="P53" s="69" t="e">
        <f t="shared" si="4"/>
        <v>#N/A</v>
      </c>
      <c r="Q53" s="70"/>
      <c r="R53" s="71" t="e">
        <f t="shared" si="5"/>
        <v>#N/A</v>
      </c>
    </row>
    <row r="54" spans="1:18" ht="15" x14ac:dyDescent="0.25">
      <c r="A54" s="55">
        <v>51</v>
      </c>
      <c r="B54" s="62" t="e">
        <f>VLOOKUP(D54,Formler!$A:$D,2,FALSE)</f>
        <v>#N/A</v>
      </c>
      <c r="C54" s="63" t="e">
        <f>VLOOKUP(D54,Formler!$A:$D,3,FALSE)</f>
        <v>#N/A</v>
      </c>
      <c r="D54" s="64"/>
      <c r="E54" s="63" t="e">
        <f>VLOOKUP(D54,Formler!$Q:$S,3,FALSE)</f>
        <v>#N/A</v>
      </c>
      <c r="F54" s="64"/>
      <c r="G54" s="65">
        <f t="shared" si="0"/>
        <v>0</v>
      </c>
      <c r="H54" s="66" t="e">
        <f t="shared" si="9"/>
        <v>#N/A</v>
      </c>
      <c r="I54" s="64"/>
      <c r="J54" s="67">
        <f t="shared" si="2"/>
        <v>0</v>
      </c>
      <c r="K54" s="64">
        <v>4</v>
      </c>
      <c r="L54" s="64">
        <v>4</v>
      </c>
      <c r="M54" s="64">
        <v>4</v>
      </c>
      <c r="N54" s="64">
        <v>4</v>
      </c>
      <c r="O54" s="68">
        <f t="shared" si="10"/>
        <v>1</v>
      </c>
      <c r="P54" s="69" t="e">
        <f t="shared" si="4"/>
        <v>#N/A</v>
      </c>
      <c r="Q54" s="70"/>
      <c r="R54" s="71" t="e">
        <f t="shared" si="5"/>
        <v>#N/A</v>
      </c>
    </row>
    <row r="55" spans="1:18" ht="15" x14ac:dyDescent="0.25">
      <c r="A55" s="55">
        <v>52</v>
      </c>
      <c r="B55" s="62" t="e">
        <f>VLOOKUP(D55,Formler!$A:$D,2,FALSE)</f>
        <v>#N/A</v>
      </c>
      <c r="C55" s="63" t="e">
        <f>VLOOKUP(D55,Formler!$A:$D,3,FALSE)</f>
        <v>#N/A</v>
      </c>
      <c r="D55" s="64"/>
      <c r="E55" s="63" t="e">
        <f>VLOOKUP(D55,Formler!$Q:$S,3,FALSE)</f>
        <v>#N/A</v>
      </c>
      <c r="F55" s="64"/>
      <c r="G55" s="65">
        <f t="shared" si="0"/>
        <v>0</v>
      </c>
      <c r="H55" s="66" t="e">
        <f t="shared" si="9"/>
        <v>#N/A</v>
      </c>
      <c r="I55" s="64"/>
      <c r="J55" s="67">
        <f t="shared" si="2"/>
        <v>0</v>
      </c>
      <c r="K55" s="64">
        <v>4</v>
      </c>
      <c r="L55" s="64">
        <v>4</v>
      </c>
      <c r="M55" s="64">
        <v>4</v>
      </c>
      <c r="N55" s="64">
        <v>4</v>
      </c>
      <c r="O55" s="68">
        <f t="shared" si="10"/>
        <v>1</v>
      </c>
      <c r="P55" s="69" t="e">
        <f t="shared" si="4"/>
        <v>#N/A</v>
      </c>
      <c r="Q55" s="70"/>
      <c r="R55" s="71" t="e">
        <f t="shared" si="5"/>
        <v>#N/A</v>
      </c>
    </row>
    <row r="56" spans="1:18" ht="15" x14ac:dyDescent="0.25">
      <c r="A56" s="55">
        <v>53</v>
      </c>
      <c r="B56" s="62" t="e">
        <f>VLOOKUP(D56,Formler!$A:$D,2,FALSE)</f>
        <v>#N/A</v>
      </c>
      <c r="C56" s="63" t="e">
        <f>VLOOKUP(D56,Formler!$A:$D,3,FALSE)</f>
        <v>#N/A</v>
      </c>
      <c r="D56" s="64"/>
      <c r="E56" s="63" t="e">
        <f>VLOOKUP(D56,Formler!$Q:$S,3,FALSE)</f>
        <v>#N/A</v>
      </c>
      <c r="F56" s="64"/>
      <c r="G56" s="65">
        <f t="shared" si="0"/>
        <v>0</v>
      </c>
      <c r="H56" s="66" t="e">
        <f t="shared" si="9"/>
        <v>#N/A</v>
      </c>
      <c r="I56" s="64"/>
      <c r="J56" s="67">
        <f t="shared" si="2"/>
        <v>0</v>
      </c>
      <c r="K56" s="64">
        <v>4</v>
      </c>
      <c r="L56" s="64">
        <v>4</v>
      </c>
      <c r="M56" s="64">
        <v>4</v>
      </c>
      <c r="N56" s="64">
        <v>4</v>
      </c>
      <c r="O56" s="68">
        <f t="shared" si="10"/>
        <v>1</v>
      </c>
      <c r="P56" s="69" t="e">
        <f t="shared" si="4"/>
        <v>#N/A</v>
      </c>
      <c r="Q56" s="70"/>
      <c r="R56" s="71" t="e">
        <f t="shared" si="5"/>
        <v>#N/A</v>
      </c>
    </row>
    <row r="57" spans="1:18" ht="15" x14ac:dyDescent="0.25">
      <c r="A57" s="55">
        <v>54</v>
      </c>
      <c r="B57" s="62" t="e">
        <f>VLOOKUP(D57,Formler!$A:$D,2,FALSE)</f>
        <v>#N/A</v>
      </c>
      <c r="C57" s="63" t="e">
        <f>VLOOKUP(D57,Formler!$A:$D,3,FALSE)</f>
        <v>#N/A</v>
      </c>
      <c r="D57" s="64"/>
      <c r="E57" s="63" t="e">
        <f>VLOOKUP(D57,Formler!$Q:$S,3,FALSE)</f>
        <v>#N/A</v>
      </c>
      <c r="F57" s="64"/>
      <c r="G57" s="65">
        <f t="shared" si="0"/>
        <v>0</v>
      </c>
      <c r="H57" s="66" t="e">
        <f t="shared" si="9"/>
        <v>#N/A</v>
      </c>
      <c r="I57" s="64"/>
      <c r="J57" s="67">
        <f t="shared" si="2"/>
        <v>0</v>
      </c>
      <c r="K57" s="64">
        <v>4</v>
      </c>
      <c r="L57" s="64">
        <v>4</v>
      </c>
      <c r="M57" s="64">
        <v>4</v>
      </c>
      <c r="N57" s="64">
        <v>4</v>
      </c>
      <c r="O57" s="68">
        <f t="shared" si="10"/>
        <v>1</v>
      </c>
      <c r="P57" s="69" t="e">
        <f t="shared" si="4"/>
        <v>#N/A</v>
      </c>
      <c r="Q57" s="70"/>
      <c r="R57" s="71" t="e">
        <f t="shared" si="5"/>
        <v>#N/A</v>
      </c>
    </row>
    <row r="58" spans="1:18" ht="15" x14ac:dyDescent="0.25">
      <c r="A58" s="55">
        <v>55</v>
      </c>
      <c r="B58" s="62" t="e">
        <f>VLOOKUP(D58,Formler!$A:$D,2,FALSE)</f>
        <v>#N/A</v>
      </c>
      <c r="C58" s="63" t="e">
        <f>VLOOKUP(D58,Formler!$A:$D,3,FALSE)</f>
        <v>#N/A</v>
      </c>
      <c r="D58" s="64"/>
      <c r="E58" s="63" t="e">
        <f>VLOOKUP(D58,Formler!$Q:$S,3,FALSE)</f>
        <v>#N/A</v>
      </c>
      <c r="F58" s="64"/>
      <c r="G58" s="65">
        <f t="shared" si="0"/>
        <v>0</v>
      </c>
      <c r="H58" s="66" t="e">
        <f t="shared" si="9"/>
        <v>#N/A</v>
      </c>
      <c r="I58" s="64"/>
      <c r="J58" s="67">
        <f t="shared" si="2"/>
        <v>0</v>
      </c>
      <c r="K58" s="64">
        <v>4</v>
      </c>
      <c r="L58" s="64">
        <v>4</v>
      </c>
      <c r="M58" s="64">
        <v>4</v>
      </c>
      <c r="N58" s="64">
        <v>4</v>
      </c>
      <c r="O58" s="68">
        <f t="shared" si="10"/>
        <v>1</v>
      </c>
      <c r="P58" s="69" t="e">
        <f t="shared" si="4"/>
        <v>#N/A</v>
      </c>
      <c r="Q58" s="70"/>
      <c r="R58" s="71" t="e">
        <f t="shared" si="5"/>
        <v>#N/A</v>
      </c>
    </row>
    <row r="59" spans="1:18" ht="15" x14ac:dyDescent="0.25">
      <c r="A59" s="55">
        <v>56</v>
      </c>
      <c r="B59" s="62" t="e">
        <f>VLOOKUP(D59,Formler!$A:$D,2,FALSE)</f>
        <v>#N/A</v>
      </c>
      <c r="C59" s="63" t="e">
        <f>VLOOKUP(D59,Formler!$A:$D,3,FALSE)</f>
        <v>#N/A</v>
      </c>
      <c r="D59" s="64"/>
      <c r="E59" s="63" t="e">
        <f>VLOOKUP(D59,Formler!$Q:$S,3,FALSE)</f>
        <v>#N/A</v>
      </c>
      <c r="F59" s="64"/>
      <c r="G59" s="65">
        <f t="shared" si="0"/>
        <v>0</v>
      </c>
      <c r="H59" s="66" t="e">
        <f t="shared" si="9"/>
        <v>#N/A</v>
      </c>
      <c r="I59" s="64"/>
      <c r="J59" s="67">
        <f t="shared" si="2"/>
        <v>0</v>
      </c>
      <c r="K59" s="64">
        <v>4</v>
      </c>
      <c r="L59" s="64">
        <v>4</v>
      </c>
      <c r="M59" s="64">
        <v>4</v>
      </c>
      <c r="N59" s="64">
        <v>4</v>
      </c>
      <c r="O59" s="68">
        <f t="shared" si="10"/>
        <v>1</v>
      </c>
      <c r="P59" s="69" t="e">
        <f t="shared" si="4"/>
        <v>#N/A</v>
      </c>
      <c r="Q59" s="70"/>
      <c r="R59" s="71" t="e">
        <f t="shared" si="5"/>
        <v>#N/A</v>
      </c>
    </row>
    <row r="60" spans="1:18" ht="15" x14ac:dyDescent="0.25">
      <c r="A60" s="55">
        <v>57</v>
      </c>
      <c r="B60" s="62" t="e">
        <f>VLOOKUP(D60,Formler!$A:$D,2,FALSE)</f>
        <v>#N/A</v>
      </c>
      <c r="C60" s="63" t="e">
        <f>VLOOKUP(D60,Formler!$A:$D,3,FALSE)</f>
        <v>#N/A</v>
      </c>
      <c r="D60" s="64"/>
      <c r="E60" s="63" t="e">
        <f>VLOOKUP(D60,Formler!$Q:$S,3,FALSE)</f>
        <v>#N/A</v>
      </c>
      <c r="F60" s="64"/>
      <c r="G60" s="65">
        <f t="shared" si="0"/>
        <v>0</v>
      </c>
      <c r="H60" s="66" t="e">
        <f t="shared" si="9"/>
        <v>#N/A</v>
      </c>
      <c r="I60" s="64"/>
      <c r="J60" s="67">
        <f t="shared" si="2"/>
        <v>0</v>
      </c>
      <c r="K60" s="64">
        <v>4</v>
      </c>
      <c r="L60" s="64">
        <v>4</v>
      </c>
      <c r="M60" s="64">
        <v>4</v>
      </c>
      <c r="N60" s="64">
        <v>4</v>
      </c>
      <c r="O60" s="68">
        <f t="shared" si="10"/>
        <v>1</v>
      </c>
      <c r="P60" s="69" t="e">
        <f t="shared" si="4"/>
        <v>#N/A</v>
      </c>
      <c r="Q60" s="70"/>
      <c r="R60" s="71" t="e">
        <f t="shared" si="5"/>
        <v>#N/A</v>
      </c>
    </row>
    <row r="61" spans="1:18" ht="15" x14ac:dyDescent="0.25">
      <c r="A61" s="55">
        <v>58</v>
      </c>
      <c r="B61" s="62" t="e">
        <f>VLOOKUP(D61,Formler!$A:$D,2,FALSE)</f>
        <v>#N/A</v>
      </c>
      <c r="C61" s="63" t="e">
        <f>VLOOKUP(D61,Formler!$A:$D,3,FALSE)</f>
        <v>#N/A</v>
      </c>
      <c r="D61" s="64"/>
      <c r="E61" s="63" t="e">
        <f>VLOOKUP(D61,Formler!$Q:$S,3,FALSE)</f>
        <v>#N/A</v>
      </c>
      <c r="F61" s="64"/>
      <c r="G61" s="65">
        <f t="shared" si="0"/>
        <v>0</v>
      </c>
      <c r="H61" s="66" t="e">
        <f t="shared" si="9"/>
        <v>#N/A</v>
      </c>
      <c r="I61" s="64"/>
      <c r="J61" s="67">
        <f t="shared" si="2"/>
        <v>0</v>
      </c>
      <c r="K61" s="64">
        <v>4</v>
      </c>
      <c r="L61" s="64">
        <v>4</v>
      </c>
      <c r="M61" s="64">
        <v>4</v>
      </c>
      <c r="N61" s="64">
        <v>4</v>
      </c>
      <c r="O61" s="68">
        <f t="shared" si="10"/>
        <v>1</v>
      </c>
      <c r="P61" s="69" t="e">
        <f t="shared" si="4"/>
        <v>#N/A</v>
      </c>
      <c r="Q61" s="70"/>
      <c r="R61" s="71" t="e">
        <f t="shared" si="5"/>
        <v>#N/A</v>
      </c>
    </row>
    <row r="62" spans="1:18" ht="15" x14ac:dyDescent="0.25">
      <c r="A62" s="55">
        <v>59</v>
      </c>
      <c r="B62" s="62" t="e">
        <f>VLOOKUP(D62,Formler!$A:$D,2,FALSE)</f>
        <v>#N/A</v>
      </c>
      <c r="C62" s="63" t="e">
        <f>VLOOKUP(D62,Formler!$A:$D,3,FALSE)</f>
        <v>#N/A</v>
      </c>
      <c r="D62" s="64"/>
      <c r="E62" s="63" t="e">
        <f>VLOOKUP(D62,Formler!$Q:$S,3,FALSE)</f>
        <v>#N/A</v>
      </c>
      <c r="F62" s="64"/>
      <c r="G62" s="65">
        <f t="shared" si="0"/>
        <v>0</v>
      </c>
      <c r="H62" s="66" t="e">
        <f t="shared" ref="H62:H71" si="11">G62*E62</f>
        <v>#N/A</v>
      </c>
      <c r="I62" s="64"/>
      <c r="J62" s="67">
        <f t="shared" si="2"/>
        <v>0</v>
      </c>
      <c r="K62" s="64">
        <v>4</v>
      </c>
      <c r="L62" s="64">
        <v>4</v>
      </c>
      <c r="M62" s="64">
        <v>4</v>
      </c>
      <c r="N62" s="64">
        <v>4</v>
      </c>
      <c r="O62" s="68">
        <f t="shared" ref="O62:O71" si="12">(SUM(K62:N62)/16)</f>
        <v>1</v>
      </c>
      <c r="P62" s="69" t="e">
        <f t="shared" si="4"/>
        <v>#N/A</v>
      </c>
      <c r="Q62" s="70"/>
      <c r="R62" s="71" t="e">
        <f t="shared" si="5"/>
        <v>#N/A</v>
      </c>
    </row>
    <row r="63" spans="1:18" ht="15" x14ac:dyDescent="0.25">
      <c r="A63" s="55">
        <v>60</v>
      </c>
      <c r="B63" s="62" t="e">
        <f>VLOOKUP(D63,Formler!$A:$D,2,FALSE)</f>
        <v>#N/A</v>
      </c>
      <c r="C63" s="63" t="e">
        <f>VLOOKUP(D63,Formler!$A:$D,3,FALSE)</f>
        <v>#N/A</v>
      </c>
      <c r="D63" s="64"/>
      <c r="E63" s="63" t="e">
        <f>VLOOKUP(D63,Formler!$Q:$S,3,FALSE)</f>
        <v>#N/A</v>
      </c>
      <c r="F63" s="64"/>
      <c r="G63" s="65">
        <f t="shared" si="0"/>
        <v>0</v>
      </c>
      <c r="H63" s="66" t="e">
        <f t="shared" si="11"/>
        <v>#N/A</v>
      </c>
      <c r="I63" s="64"/>
      <c r="J63" s="67">
        <f t="shared" si="2"/>
        <v>0</v>
      </c>
      <c r="K63" s="64">
        <v>4</v>
      </c>
      <c r="L63" s="64">
        <v>4</v>
      </c>
      <c r="M63" s="64">
        <v>4</v>
      </c>
      <c r="N63" s="64">
        <v>4</v>
      </c>
      <c r="O63" s="68">
        <f t="shared" si="12"/>
        <v>1</v>
      </c>
      <c r="P63" s="69" t="e">
        <f t="shared" si="4"/>
        <v>#N/A</v>
      </c>
      <c r="Q63" s="70"/>
      <c r="R63" s="71" t="e">
        <f t="shared" si="5"/>
        <v>#N/A</v>
      </c>
    </row>
    <row r="64" spans="1:18" ht="15" x14ac:dyDescent="0.25">
      <c r="A64" s="55">
        <v>61</v>
      </c>
      <c r="B64" s="62" t="e">
        <f>VLOOKUP(D64,Formler!$A:$D,2,FALSE)</f>
        <v>#N/A</v>
      </c>
      <c r="C64" s="63" t="e">
        <f>VLOOKUP(D64,Formler!$A:$D,3,FALSE)</f>
        <v>#N/A</v>
      </c>
      <c r="D64" s="64"/>
      <c r="E64" s="63" t="e">
        <f>VLOOKUP(D64,Formler!$Q:$S,3,FALSE)</f>
        <v>#N/A</v>
      </c>
      <c r="F64" s="64"/>
      <c r="G64" s="65">
        <f t="shared" si="0"/>
        <v>0</v>
      </c>
      <c r="H64" s="66" t="e">
        <f t="shared" si="11"/>
        <v>#N/A</v>
      </c>
      <c r="I64" s="64"/>
      <c r="J64" s="67">
        <f t="shared" si="2"/>
        <v>0</v>
      </c>
      <c r="K64" s="64">
        <v>4</v>
      </c>
      <c r="L64" s="64">
        <v>4</v>
      </c>
      <c r="M64" s="64">
        <v>4</v>
      </c>
      <c r="N64" s="64">
        <v>4</v>
      </c>
      <c r="O64" s="68">
        <f t="shared" si="12"/>
        <v>1</v>
      </c>
      <c r="P64" s="69" t="e">
        <f t="shared" si="4"/>
        <v>#N/A</v>
      </c>
      <c r="Q64" s="70"/>
      <c r="R64" s="71" t="e">
        <f t="shared" si="5"/>
        <v>#N/A</v>
      </c>
    </row>
    <row r="65" spans="1:18" ht="15" x14ac:dyDescent="0.25">
      <c r="A65" s="55">
        <v>62</v>
      </c>
      <c r="B65" s="62" t="e">
        <f>VLOOKUP(D65,Formler!$A:$D,2,FALSE)</f>
        <v>#N/A</v>
      </c>
      <c r="C65" s="63" t="e">
        <f>VLOOKUP(D65,Formler!$A:$D,3,FALSE)</f>
        <v>#N/A</v>
      </c>
      <c r="D65" s="64"/>
      <c r="E65" s="63" t="e">
        <f>VLOOKUP(D65,Formler!$Q:$S,3,FALSE)</f>
        <v>#N/A</v>
      </c>
      <c r="F65" s="64"/>
      <c r="G65" s="65">
        <f t="shared" si="0"/>
        <v>0</v>
      </c>
      <c r="H65" s="66" t="e">
        <f t="shared" si="11"/>
        <v>#N/A</v>
      </c>
      <c r="I65" s="64"/>
      <c r="J65" s="67">
        <f t="shared" si="2"/>
        <v>0</v>
      </c>
      <c r="K65" s="64">
        <v>4</v>
      </c>
      <c r="L65" s="64">
        <v>4</v>
      </c>
      <c r="M65" s="64">
        <v>4</v>
      </c>
      <c r="N65" s="64">
        <v>4</v>
      </c>
      <c r="O65" s="68">
        <f t="shared" si="12"/>
        <v>1</v>
      </c>
      <c r="P65" s="69" t="e">
        <f t="shared" si="4"/>
        <v>#N/A</v>
      </c>
      <c r="Q65" s="70"/>
      <c r="R65" s="71" t="e">
        <f t="shared" si="5"/>
        <v>#N/A</v>
      </c>
    </row>
    <row r="66" spans="1:18" ht="15" x14ac:dyDescent="0.25">
      <c r="A66" s="55">
        <v>63</v>
      </c>
      <c r="B66" s="62" t="e">
        <f>VLOOKUP(D66,Formler!$A:$D,2,FALSE)</f>
        <v>#N/A</v>
      </c>
      <c r="C66" s="63" t="e">
        <f>VLOOKUP(D66,Formler!$A:$D,3,FALSE)</f>
        <v>#N/A</v>
      </c>
      <c r="D66" s="64"/>
      <c r="E66" s="63" t="e">
        <f>VLOOKUP(D66,Formler!$Q:$S,3,FALSE)</f>
        <v>#N/A</v>
      </c>
      <c r="F66" s="64"/>
      <c r="G66" s="65">
        <f t="shared" si="0"/>
        <v>0</v>
      </c>
      <c r="H66" s="66" t="e">
        <f t="shared" si="11"/>
        <v>#N/A</v>
      </c>
      <c r="I66" s="64"/>
      <c r="J66" s="67">
        <f t="shared" si="2"/>
        <v>0</v>
      </c>
      <c r="K66" s="64">
        <v>4</v>
      </c>
      <c r="L66" s="64">
        <v>4</v>
      </c>
      <c r="M66" s="64">
        <v>4</v>
      </c>
      <c r="N66" s="64">
        <v>4</v>
      </c>
      <c r="O66" s="68">
        <f t="shared" si="12"/>
        <v>1</v>
      </c>
      <c r="P66" s="69" t="e">
        <f t="shared" si="4"/>
        <v>#N/A</v>
      </c>
      <c r="Q66" s="70"/>
      <c r="R66" s="71" t="e">
        <f t="shared" si="5"/>
        <v>#N/A</v>
      </c>
    </row>
    <row r="67" spans="1:18" ht="15" x14ac:dyDescent="0.25">
      <c r="A67" s="55">
        <v>64</v>
      </c>
      <c r="B67" s="62" t="e">
        <f>VLOOKUP(D67,Formler!$A:$D,2,FALSE)</f>
        <v>#N/A</v>
      </c>
      <c r="C67" s="63" t="e">
        <f>VLOOKUP(D67,Formler!$A:$D,3,FALSE)</f>
        <v>#N/A</v>
      </c>
      <c r="D67" s="64"/>
      <c r="E67" s="63" t="e">
        <f>VLOOKUP(D67,Formler!$Q:$S,3,FALSE)</f>
        <v>#N/A</v>
      </c>
      <c r="F67" s="64"/>
      <c r="G67" s="65">
        <f t="shared" si="0"/>
        <v>0</v>
      </c>
      <c r="H67" s="66" t="e">
        <f t="shared" si="11"/>
        <v>#N/A</v>
      </c>
      <c r="I67" s="64"/>
      <c r="J67" s="67">
        <f t="shared" si="2"/>
        <v>0</v>
      </c>
      <c r="K67" s="64">
        <v>4</v>
      </c>
      <c r="L67" s="64">
        <v>4</v>
      </c>
      <c r="M67" s="64">
        <v>4</v>
      </c>
      <c r="N67" s="64">
        <v>4</v>
      </c>
      <c r="O67" s="68">
        <f t="shared" si="12"/>
        <v>1</v>
      </c>
      <c r="P67" s="69" t="e">
        <f t="shared" si="4"/>
        <v>#N/A</v>
      </c>
      <c r="Q67" s="70"/>
      <c r="R67" s="71" t="e">
        <f t="shared" si="5"/>
        <v>#N/A</v>
      </c>
    </row>
    <row r="68" spans="1:18" ht="15" x14ac:dyDescent="0.25">
      <c r="A68" s="55">
        <v>65</v>
      </c>
      <c r="B68" s="62" t="e">
        <f>VLOOKUP(D68,Formler!$A:$D,2,FALSE)</f>
        <v>#N/A</v>
      </c>
      <c r="C68" s="63" t="e">
        <f>VLOOKUP(D68,Formler!$A:$D,3,FALSE)</f>
        <v>#N/A</v>
      </c>
      <c r="D68" s="64"/>
      <c r="E68" s="63" t="e">
        <f>VLOOKUP(D68,Formler!$Q:$S,3,FALSE)</f>
        <v>#N/A</v>
      </c>
      <c r="F68" s="64"/>
      <c r="G68" s="65">
        <f t="shared" si="0"/>
        <v>0</v>
      </c>
      <c r="H68" s="66" t="e">
        <f t="shared" si="11"/>
        <v>#N/A</v>
      </c>
      <c r="I68" s="64"/>
      <c r="J68" s="67">
        <f t="shared" si="2"/>
        <v>0</v>
      </c>
      <c r="K68" s="64">
        <v>4</v>
      </c>
      <c r="L68" s="64">
        <v>4</v>
      </c>
      <c r="M68" s="64">
        <v>4</v>
      </c>
      <c r="N68" s="64">
        <v>4</v>
      </c>
      <c r="O68" s="68">
        <f t="shared" si="12"/>
        <v>1</v>
      </c>
      <c r="P68" s="69" t="e">
        <f t="shared" si="4"/>
        <v>#N/A</v>
      </c>
      <c r="Q68" s="70"/>
      <c r="R68" s="71" t="e">
        <f t="shared" si="5"/>
        <v>#N/A</v>
      </c>
    </row>
    <row r="69" spans="1:18" ht="15" x14ac:dyDescent="0.25">
      <c r="A69" s="55">
        <v>66</v>
      </c>
      <c r="B69" s="62" t="e">
        <f>VLOOKUP(D69,Formler!$A:$D,2,FALSE)</f>
        <v>#N/A</v>
      </c>
      <c r="C69" s="63" t="e">
        <f>VLOOKUP(D69,Formler!$A:$D,3,FALSE)</f>
        <v>#N/A</v>
      </c>
      <c r="D69" s="64"/>
      <c r="E69" s="63" t="e">
        <f>VLOOKUP(D69,Formler!$Q:$S,3,FALSE)</f>
        <v>#N/A</v>
      </c>
      <c r="F69" s="64"/>
      <c r="G69" s="65">
        <f t="shared" ref="G69:G71" si="13">(F69*F69)/(4*PI())</f>
        <v>0</v>
      </c>
      <c r="H69" s="66" t="e">
        <f t="shared" si="11"/>
        <v>#N/A</v>
      </c>
      <c r="I69" s="64"/>
      <c r="J69" s="67">
        <f t="shared" ref="J69:J71" si="14">IF(I69=1,IF(70*G69+IF(I69=1,20000,(IF(I69=2,10000,0)))&gt;=85000,85000,70*G69+IF(I69=1,20000,(IF(I69=2,10000,0)))),IF(70*G69+IF(I69=1,20000,(IF(I69=2,10000,0)))&gt;=75000,75000,70*G69+IF(I69=1,20000,(IF(I69=2,10000,0)))))</f>
        <v>0</v>
      </c>
      <c r="K69" s="64">
        <v>4</v>
      </c>
      <c r="L69" s="64">
        <v>4</v>
      </c>
      <c r="M69" s="64">
        <v>4</v>
      </c>
      <c r="N69" s="64">
        <v>4</v>
      </c>
      <c r="O69" s="68">
        <f t="shared" si="12"/>
        <v>1</v>
      </c>
      <c r="P69" s="69" t="e">
        <f t="shared" ref="P69:P71" si="15">H69*O69+J69</f>
        <v>#N/A</v>
      </c>
      <c r="Q69" s="70"/>
      <c r="R69" s="71" t="e">
        <f t="shared" si="5"/>
        <v>#N/A</v>
      </c>
    </row>
    <row r="70" spans="1:18" ht="15" x14ac:dyDescent="0.25">
      <c r="A70" s="55">
        <v>67</v>
      </c>
      <c r="B70" s="62" t="e">
        <f>VLOOKUP(D70,Formler!$A:$D,2,FALSE)</f>
        <v>#N/A</v>
      </c>
      <c r="C70" s="63" t="e">
        <f>VLOOKUP(D70,Formler!$A:$D,3,FALSE)</f>
        <v>#N/A</v>
      </c>
      <c r="D70" s="64"/>
      <c r="E70" s="63" t="e">
        <f>VLOOKUP(D70,Formler!$Q:$S,3,FALSE)</f>
        <v>#N/A</v>
      </c>
      <c r="F70" s="64"/>
      <c r="G70" s="65">
        <f t="shared" si="13"/>
        <v>0</v>
      </c>
      <c r="H70" s="66" t="e">
        <f t="shared" si="11"/>
        <v>#N/A</v>
      </c>
      <c r="I70" s="64"/>
      <c r="J70" s="67">
        <f t="shared" si="14"/>
        <v>0</v>
      </c>
      <c r="K70" s="64">
        <v>4</v>
      </c>
      <c r="L70" s="64">
        <v>4</v>
      </c>
      <c r="M70" s="64">
        <v>4</v>
      </c>
      <c r="N70" s="64">
        <v>4</v>
      </c>
      <c r="O70" s="68">
        <f t="shared" si="12"/>
        <v>1</v>
      </c>
      <c r="P70" s="69" t="e">
        <f t="shared" si="15"/>
        <v>#N/A</v>
      </c>
      <c r="Q70" s="70"/>
      <c r="R70" s="71" t="e">
        <f t="shared" ref="R70:R71" si="16">P70*Q70</f>
        <v>#N/A</v>
      </c>
    </row>
    <row r="71" spans="1:18" ht="15" x14ac:dyDescent="0.25">
      <c r="A71" s="55">
        <v>68</v>
      </c>
      <c r="B71" s="62" t="e">
        <f>VLOOKUP(D71,Formler!$A:$D,2,FALSE)</f>
        <v>#N/A</v>
      </c>
      <c r="C71" s="63" t="e">
        <f>VLOOKUP(D71,Formler!$A:$D,3,FALSE)</f>
        <v>#N/A</v>
      </c>
      <c r="D71" s="64"/>
      <c r="E71" s="63" t="e">
        <f>VLOOKUP(D71,Formler!$Q:$S,3,FALSE)</f>
        <v>#N/A</v>
      </c>
      <c r="F71" s="64"/>
      <c r="G71" s="65">
        <f t="shared" si="13"/>
        <v>0</v>
      </c>
      <c r="H71" s="66" t="e">
        <f t="shared" si="11"/>
        <v>#N/A</v>
      </c>
      <c r="I71" s="64"/>
      <c r="J71" s="67">
        <f t="shared" si="14"/>
        <v>0</v>
      </c>
      <c r="K71" s="64">
        <v>4</v>
      </c>
      <c r="L71" s="64">
        <v>4</v>
      </c>
      <c r="M71" s="64">
        <v>4</v>
      </c>
      <c r="N71" s="64">
        <v>4</v>
      </c>
      <c r="O71" s="68">
        <f t="shared" si="12"/>
        <v>1</v>
      </c>
      <c r="P71" s="69" t="e">
        <f t="shared" si="15"/>
        <v>#N/A</v>
      </c>
      <c r="Q71" s="70"/>
      <c r="R71" s="71" t="e">
        <f t="shared" si="16"/>
        <v>#N/A</v>
      </c>
    </row>
    <row r="72" spans="1:18" ht="15" x14ac:dyDescent="0.25">
      <c r="A72">
        <v>69</v>
      </c>
      <c r="B72" s="62" t="e">
        <f>VLOOKUP(D72,Formler!$A:$D,2,FALSE)</f>
        <v>#N/A</v>
      </c>
      <c r="C72" s="63" t="e">
        <f>VLOOKUP(D72,Formler!$A:$D,3,FALSE)</f>
        <v>#N/A</v>
      </c>
      <c r="D72" s="64"/>
      <c r="E72" s="63" t="e">
        <f>VLOOKUP(D72,Formler!$Q:$S,3,FALSE)</f>
        <v>#N/A</v>
      </c>
      <c r="F72" s="64"/>
      <c r="G72" s="65">
        <f t="shared" ref="G72:G102" si="17">(F72*F72)/(4*PI())</f>
        <v>0</v>
      </c>
      <c r="H72" s="66" t="e">
        <f t="shared" ref="H72:H102" si="18">G72*E72</f>
        <v>#N/A</v>
      </c>
      <c r="I72" s="64"/>
      <c r="J72" s="67">
        <f t="shared" ref="J72:J102" si="19">IF(I72=1,IF(70*G72+IF(I72=1,20000,(IF(I72=2,10000,0)))&gt;=85000,85000,70*G72+IF(I72=1,20000,(IF(I72=2,10000,0)))),IF(70*G72+IF(I72=1,20000,(IF(I72=2,10000,0)))&gt;=75000,75000,70*G72+IF(I72=1,20000,(IF(I72=2,10000,0)))))</f>
        <v>0</v>
      </c>
      <c r="K72" s="64">
        <v>4</v>
      </c>
      <c r="L72" s="64">
        <v>4</v>
      </c>
      <c r="M72" s="64">
        <v>4</v>
      </c>
      <c r="N72" s="64">
        <v>4</v>
      </c>
      <c r="O72" s="68">
        <f t="shared" ref="O72:O102" si="20">(SUM(K72:N72)/16)</f>
        <v>1</v>
      </c>
      <c r="P72" s="69" t="e">
        <f t="shared" ref="P72:P102" si="21">H72*O72+J72</f>
        <v>#N/A</v>
      </c>
      <c r="Q72" s="70"/>
      <c r="R72" s="71" t="e">
        <f t="shared" ref="R72:R102" si="22">P72*Q72</f>
        <v>#N/A</v>
      </c>
    </row>
    <row r="73" spans="1:18" ht="15" x14ac:dyDescent="0.25">
      <c r="A73">
        <v>70</v>
      </c>
      <c r="B73" s="62" t="e">
        <f>VLOOKUP(D73,Formler!$A:$D,2,FALSE)</f>
        <v>#N/A</v>
      </c>
      <c r="C73" s="63" t="e">
        <f>VLOOKUP(D73,Formler!$A:$D,3,FALSE)</f>
        <v>#N/A</v>
      </c>
      <c r="D73" s="64"/>
      <c r="E73" s="63" t="e">
        <f>VLOOKUP(D73,Formler!$Q:$S,3,FALSE)</f>
        <v>#N/A</v>
      </c>
      <c r="F73" s="64"/>
      <c r="G73" s="65">
        <f t="shared" si="17"/>
        <v>0</v>
      </c>
      <c r="H73" s="66" t="e">
        <f t="shared" si="18"/>
        <v>#N/A</v>
      </c>
      <c r="I73" s="64"/>
      <c r="J73" s="67">
        <f t="shared" si="19"/>
        <v>0</v>
      </c>
      <c r="K73" s="64">
        <v>4</v>
      </c>
      <c r="L73" s="64">
        <v>4</v>
      </c>
      <c r="M73" s="64">
        <v>4</v>
      </c>
      <c r="N73" s="64">
        <v>4</v>
      </c>
      <c r="O73" s="68">
        <f t="shared" si="20"/>
        <v>1</v>
      </c>
      <c r="P73" s="69" t="e">
        <f t="shared" si="21"/>
        <v>#N/A</v>
      </c>
      <c r="Q73" s="70"/>
      <c r="R73" s="71" t="e">
        <f t="shared" si="22"/>
        <v>#N/A</v>
      </c>
    </row>
    <row r="74" spans="1:18" ht="15" x14ac:dyDescent="0.25">
      <c r="A74">
        <v>71</v>
      </c>
      <c r="B74" s="62" t="e">
        <f>VLOOKUP(D74,Formler!$A:$D,2,FALSE)</f>
        <v>#N/A</v>
      </c>
      <c r="C74" s="63" t="e">
        <f>VLOOKUP(D74,Formler!$A:$D,3,FALSE)</f>
        <v>#N/A</v>
      </c>
      <c r="D74" s="64"/>
      <c r="E74" s="63" t="e">
        <f>VLOOKUP(D74,Formler!$Q:$S,3,FALSE)</f>
        <v>#N/A</v>
      </c>
      <c r="F74" s="64"/>
      <c r="G74" s="65">
        <f t="shared" si="17"/>
        <v>0</v>
      </c>
      <c r="H74" s="66" t="e">
        <f t="shared" si="18"/>
        <v>#N/A</v>
      </c>
      <c r="I74" s="64"/>
      <c r="J74" s="67">
        <f t="shared" si="19"/>
        <v>0</v>
      </c>
      <c r="K74" s="64">
        <v>4</v>
      </c>
      <c r="L74" s="64">
        <v>4</v>
      </c>
      <c r="M74" s="64">
        <v>4</v>
      </c>
      <c r="N74" s="64">
        <v>4</v>
      </c>
      <c r="O74" s="68">
        <f t="shared" si="20"/>
        <v>1</v>
      </c>
      <c r="P74" s="69" t="e">
        <f t="shared" si="21"/>
        <v>#N/A</v>
      </c>
      <c r="Q74" s="70"/>
      <c r="R74" s="71" t="e">
        <f t="shared" si="22"/>
        <v>#N/A</v>
      </c>
    </row>
    <row r="75" spans="1:18" ht="15" x14ac:dyDescent="0.25">
      <c r="A75" s="55">
        <v>72</v>
      </c>
      <c r="B75" s="62" t="e">
        <f>VLOOKUP(D75,Formler!$A:$D,2,FALSE)</f>
        <v>#N/A</v>
      </c>
      <c r="C75" s="63" t="e">
        <f>VLOOKUP(D75,Formler!$A:$D,3,FALSE)</f>
        <v>#N/A</v>
      </c>
      <c r="D75" s="64"/>
      <c r="E75" s="63" t="e">
        <f>VLOOKUP(D75,Formler!$Q:$S,3,FALSE)</f>
        <v>#N/A</v>
      </c>
      <c r="F75" s="64"/>
      <c r="G75" s="65">
        <f t="shared" si="17"/>
        <v>0</v>
      </c>
      <c r="H75" s="66" t="e">
        <f t="shared" si="18"/>
        <v>#N/A</v>
      </c>
      <c r="I75" s="64"/>
      <c r="J75" s="67">
        <f t="shared" si="19"/>
        <v>0</v>
      </c>
      <c r="K75" s="64">
        <v>4</v>
      </c>
      <c r="L75" s="64">
        <v>4</v>
      </c>
      <c r="M75" s="64">
        <v>4</v>
      </c>
      <c r="N75" s="64">
        <v>4</v>
      </c>
      <c r="O75" s="68">
        <f t="shared" si="20"/>
        <v>1</v>
      </c>
      <c r="P75" s="69" t="e">
        <f t="shared" si="21"/>
        <v>#N/A</v>
      </c>
      <c r="Q75" s="70"/>
      <c r="R75" s="71" t="e">
        <f t="shared" si="22"/>
        <v>#N/A</v>
      </c>
    </row>
    <row r="76" spans="1:18" ht="15" x14ac:dyDescent="0.25">
      <c r="A76" s="55">
        <v>73</v>
      </c>
      <c r="B76" s="62" t="e">
        <f>VLOOKUP(D76,Formler!$A:$D,2,FALSE)</f>
        <v>#N/A</v>
      </c>
      <c r="C76" s="63" t="e">
        <f>VLOOKUP(D76,Formler!$A:$D,3,FALSE)</f>
        <v>#N/A</v>
      </c>
      <c r="D76" s="64"/>
      <c r="E76" s="63" t="e">
        <f>VLOOKUP(D76,Formler!$Q:$S,3,FALSE)</f>
        <v>#N/A</v>
      </c>
      <c r="F76" s="64"/>
      <c r="G76" s="65">
        <f t="shared" si="17"/>
        <v>0</v>
      </c>
      <c r="H76" s="66" t="e">
        <f t="shared" si="18"/>
        <v>#N/A</v>
      </c>
      <c r="I76" s="64"/>
      <c r="J76" s="67">
        <f t="shared" si="19"/>
        <v>0</v>
      </c>
      <c r="K76" s="64">
        <v>4</v>
      </c>
      <c r="L76" s="64">
        <v>4</v>
      </c>
      <c r="M76" s="64">
        <v>4</v>
      </c>
      <c r="N76" s="64">
        <v>4</v>
      </c>
      <c r="O76" s="68">
        <f t="shared" si="20"/>
        <v>1</v>
      </c>
      <c r="P76" s="69" t="e">
        <f t="shared" si="21"/>
        <v>#N/A</v>
      </c>
      <c r="Q76" s="70"/>
      <c r="R76" s="71" t="e">
        <f t="shared" si="22"/>
        <v>#N/A</v>
      </c>
    </row>
    <row r="77" spans="1:18" ht="15" x14ac:dyDescent="0.25">
      <c r="A77" s="55">
        <v>74</v>
      </c>
      <c r="B77" s="62" t="e">
        <f>VLOOKUP(D77,Formler!$A:$D,2,FALSE)</f>
        <v>#N/A</v>
      </c>
      <c r="C77" s="63" t="e">
        <f>VLOOKUP(D77,Formler!$A:$D,3,FALSE)</f>
        <v>#N/A</v>
      </c>
      <c r="D77" s="64"/>
      <c r="E77" s="63" t="e">
        <f>VLOOKUP(D77,Formler!$Q:$S,3,FALSE)</f>
        <v>#N/A</v>
      </c>
      <c r="F77" s="64"/>
      <c r="G77" s="65">
        <f t="shared" si="17"/>
        <v>0</v>
      </c>
      <c r="H77" s="66" t="e">
        <f t="shared" si="18"/>
        <v>#N/A</v>
      </c>
      <c r="I77" s="64"/>
      <c r="J77" s="67">
        <f t="shared" si="19"/>
        <v>0</v>
      </c>
      <c r="K77" s="64">
        <v>4</v>
      </c>
      <c r="L77" s="64">
        <v>4</v>
      </c>
      <c r="M77" s="64">
        <v>4</v>
      </c>
      <c r="N77" s="64">
        <v>4</v>
      </c>
      <c r="O77" s="68">
        <f t="shared" si="20"/>
        <v>1</v>
      </c>
      <c r="P77" s="69" t="e">
        <f t="shared" si="21"/>
        <v>#N/A</v>
      </c>
      <c r="Q77" s="70"/>
      <c r="R77" s="71" t="e">
        <f t="shared" si="22"/>
        <v>#N/A</v>
      </c>
    </row>
    <row r="78" spans="1:18" ht="15" x14ac:dyDescent="0.25">
      <c r="A78" s="55">
        <v>75</v>
      </c>
      <c r="B78" s="62" t="e">
        <f>VLOOKUP(D78,Formler!$A:$D,2,FALSE)</f>
        <v>#N/A</v>
      </c>
      <c r="C78" s="63" t="e">
        <f>VLOOKUP(D78,Formler!$A:$D,3,FALSE)</f>
        <v>#N/A</v>
      </c>
      <c r="D78" s="64"/>
      <c r="E78" s="63" t="e">
        <f>VLOOKUP(D78,Formler!$Q:$S,3,FALSE)</f>
        <v>#N/A</v>
      </c>
      <c r="F78" s="64"/>
      <c r="G78" s="65">
        <f t="shared" si="17"/>
        <v>0</v>
      </c>
      <c r="H78" s="66" t="e">
        <f t="shared" si="18"/>
        <v>#N/A</v>
      </c>
      <c r="I78" s="64"/>
      <c r="J78" s="67">
        <f t="shared" si="19"/>
        <v>0</v>
      </c>
      <c r="K78" s="64">
        <v>4</v>
      </c>
      <c r="L78" s="64">
        <v>4</v>
      </c>
      <c r="M78" s="64">
        <v>4</v>
      </c>
      <c r="N78" s="64">
        <v>4</v>
      </c>
      <c r="O78" s="68">
        <f t="shared" si="20"/>
        <v>1</v>
      </c>
      <c r="P78" s="69" t="e">
        <f t="shared" si="21"/>
        <v>#N/A</v>
      </c>
      <c r="Q78" s="70"/>
      <c r="R78" s="71" t="e">
        <f t="shared" si="22"/>
        <v>#N/A</v>
      </c>
    </row>
    <row r="79" spans="1:18" ht="15" x14ac:dyDescent="0.25">
      <c r="A79" s="55">
        <v>76</v>
      </c>
      <c r="B79" s="62" t="e">
        <f>VLOOKUP(D79,Formler!$A:$D,2,FALSE)</f>
        <v>#N/A</v>
      </c>
      <c r="C79" s="63" t="e">
        <f>VLOOKUP(D79,Formler!$A:$D,3,FALSE)</f>
        <v>#N/A</v>
      </c>
      <c r="D79" s="64"/>
      <c r="E79" s="63" t="e">
        <f>VLOOKUP(D79,Formler!$Q:$S,3,FALSE)</f>
        <v>#N/A</v>
      </c>
      <c r="F79" s="64"/>
      <c r="G79" s="65">
        <f t="shared" si="17"/>
        <v>0</v>
      </c>
      <c r="H79" s="66" t="e">
        <f t="shared" si="18"/>
        <v>#N/A</v>
      </c>
      <c r="I79" s="64"/>
      <c r="J79" s="67">
        <f t="shared" si="19"/>
        <v>0</v>
      </c>
      <c r="K79" s="64">
        <v>4</v>
      </c>
      <c r="L79" s="64">
        <v>4</v>
      </c>
      <c r="M79" s="64">
        <v>4</v>
      </c>
      <c r="N79" s="64">
        <v>4</v>
      </c>
      <c r="O79" s="68">
        <f t="shared" si="20"/>
        <v>1</v>
      </c>
      <c r="P79" s="69" t="e">
        <f t="shared" si="21"/>
        <v>#N/A</v>
      </c>
      <c r="Q79" s="70"/>
      <c r="R79" s="71" t="e">
        <f t="shared" si="22"/>
        <v>#N/A</v>
      </c>
    </row>
    <row r="80" spans="1:18" ht="15" x14ac:dyDescent="0.25">
      <c r="A80" s="55">
        <v>77</v>
      </c>
      <c r="B80" s="62" t="e">
        <f>VLOOKUP(D80,Formler!$A:$D,2,FALSE)</f>
        <v>#N/A</v>
      </c>
      <c r="C80" s="63" t="e">
        <f>VLOOKUP(D80,Formler!$A:$D,3,FALSE)</f>
        <v>#N/A</v>
      </c>
      <c r="D80" s="64"/>
      <c r="E80" s="63" t="e">
        <f>VLOOKUP(D80,Formler!$Q:$S,3,FALSE)</f>
        <v>#N/A</v>
      </c>
      <c r="F80" s="64"/>
      <c r="G80" s="65">
        <f t="shared" si="17"/>
        <v>0</v>
      </c>
      <c r="H80" s="66" t="e">
        <f t="shared" si="18"/>
        <v>#N/A</v>
      </c>
      <c r="I80" s="64"/>
      <c r="J80" s="67">
        <f t="shared" si="19"/>
        <v>0</v>
      </c>
      <c r="K80" s="64">
        <v>4</v>
      </c>
      <c r="L80" s="64">
        <v>4</v>
      </c>
      <c r="M80" s="64">
        <v>4</v>
      </c>
      <c r="N80" s="64">
        <v>4</v>
      </c>
      <c r="O80" s="68">
        <f t="shared" si="20"/>
        <v>1</v>
      </c>
      <c r="P80" s="69" t="e">
        <f t="shared" si="21"/>
        <v>#N/A</v>
      </c>
      <c r="Q80" s="70"/>
      <c r="R80" s="71" t="e">
        <f t="shared" si="22"/>
        <v>#N/A</v>
      </c>
    </row>
    <row r="81" spans="1:18" ht="15" x14ac:dyDescent="0.25">
      <c r="A81" s="55">
        <v>78</v>
      </c>
      <c r="B81" s="62" t="e">
        <f>VLOOKUP(D81,Formler!$A:$D,2,FALSE)</f>
        <v>#N/A</v>
      </c>
      <c r="C81" s="63" t="e">
        <f>VLOOKUP(D81,Formler!$A:$D,3,FALSE)</f>
        <v>#N/A</v>
      </c>
      <c r="D81" s="64"/>
      <c r="E81" s="63" t="e">
        <f>VLOOKUP(D81,Formler!$Q:$S,3,FALSE)</f>
        <v>#N/A</v>
      </c>
      <c r="F81" s="64"/>
      <c r="G81" s="65">
        <f t="shared" si="17"/>
        <v>0</v>
      </c>
      <c r="H81" s="66" t="e">
        <f t="shared" si="18"/>
        <v>#N/A</v>
      </c>
      <c r="I81" s="64"/>
      <c r="J81" s="67">
        <f t="shared" si="19"/>
        <v>0</v>
      </c>
      <c r="K81" s="64">
        <v>4</v>
      </c>
      <c r="L81" s="64">
        <v>4</v>
      </c>
      <c r="M81" s="64">
        <v>4</v>
      </c>
      <c r="N81" s="64">
        <v>4</v>
      </c>
      <c r="O81" s="68">
        <f t="shared" si="20"/>
        <v>1</v>
      </c>
      <c r="P81" s="69" t="e">
        <f t="shared" si="21"/>
        <v>#N/A</v>
      </c>
      <c r="Q81" s="70"/>
      <c r="R81" s="71" t="e">
        <f t="shared" si="22"/>
        <v>#N/A</v>
      </c>
    </row>
    <row r="82" spans="1:18" ht="15" x14ac:dyDescent="0.25">
      <c r="A82" s="55">
        <v>79</v>
      </c>
      <c r="B82" s="62" t="e">
        <f>VLOOKUP(D82,Formler!$A:$D,2,FALSE)</f>
        <v>#N/A</v>
      </c>
      <c r="C82" s="63" t="e">
        <f>VLOOKUP(D82,Formler!$A:$D,3,FALSE)</f>
        <v>#N/A</v>
      </c>
      <c r="D82" s="64"/>
      <c r="E82" s="63" t="e">
        <f>VLOOKUP(D82,Formler!$Q:$S,3,FALSE)</f>
        <v>#N/A</v>
      </c>
      <c r="F82" s="64"/>
      <c r="G82" s="65">
        <f t="shared" si="17"/>
        <v>0</v>
      </c>
      <c r="H82" s="66" t="e">
        <f t="shared" si="18"/>
        <v>#N/A</v>
      </c>
      <c r="I82" s="64"/>
      <c r="J82" s="67">
        <f t="shared" si="19"/>
        <v>0</v>
      </c>
      <c r="K82" s="64">
        <v>4</v>
      </c>
      <c r="L82" s="64">
        <v>4</v>
      </c>
      <c r="M82" s="64">
        <v>4</v>
      </c>
      <c r="N82" s="64">
        <v>4</v>
      </c>
      <c r="O82" s="68">
        <f t="shared" si="20"/>
        <v>1</v>
      </c>
      <c r="P82" s="69" t="e">
        <f t="shared" si="21"/>
        <v>#N/A</v>
      </c>
      <c r="Q82" s="70"/>
      <c r="R82" s="71" t="e">
        <f t="shared" si="22"/>
        <v>#N/A</v>
      </c>
    </row>
    <row r="83" spans="1:18" ht="15" x14ac:dyDescent="0.25">
      <c r="A83" s="55">
        <v>80</v>
      </c>
      <c r="B83" s="62" t="e">
        <f>VLOOKUP(D83,Formler!$A:$D,2,FALSE)</f>
        <v>#N/A</v>
      </c>
      <c r="C83" s="63" t="e">
        <f>VLOOKUP(D83,Formler!$A:$D,3,FALSE)</f>
        <v>#N/A</v>
      </c>
      <c r="D83" s="64"/>
      <c r="E83" s="63" t="e">
        <f>VLOOKUP(D83,Formler!$Q:$S,3,FALSE)</f>
        <v>#N/A</v>
      </c>
      <c r="F83" s="64"/>
      <c r="G83" s="65">
        <f t="shared" si="17"/>
        <v>0</v>
      </c>
      <c r="H83" s="66" t="e">
        <f t="shared" si="18"/>
        <v>#N/A</v>
      </c>
      <c r="I83" s="64"/>
      <c r="J83" s="67">
        <f t="shared" si="19"/>
        <v>0</v>
      </c>
      <c r="K83" s="64">
        <v>4</v>
      </c>
      <c r="L83" s="64">
        <v>4</v>
      </c>
      <c r="M83" s="64">
        <v>4</v>
      </c>
      <c r="N83" s="64">
        <v>4</v>
      </c>
      <c r="O83" s="68">
        <f t="shared" si="20"/>
        <v>1</v>
      </c>
      <c r="P83" s="69" t="e">
        <f t="shared" si="21"/>
        <v>#N/A</v>
      </c>
      <c r="Q83" s="70"/>
      <c r="R83" s="71" t="e">
        <f t="shared" si="22"/>
        <v>#N/A</v>
      </c>
    </row>
    <row r="84" spans="1:18" ht="15" x14ac:dyDescent="0.25">
      <c r="A84" s="55">
        <v>81</v>
      </c>
      <c r="B84" s="62" t="e">
        <f>VLOOKUP(D84,Formler!$A:$D,2,FALSE)</f>
        <v>#N/A</v>
      </c>
      <c r="C84" s="63" t="e">
        <f>VLOOKUP(D84,Formler!$A:$D,3,FALSE)</f>
        <v>#N/A</v>
      </c>
      <c r="D84" s="64"/>
      <c r="E84" s="63" t="e">
        <f>VLOOKUP(D84,Formler!$Q:$S,3,FALSE)</f>
        <v>#N/A</v>
      </c>
      <c r="F84" s="64"/>
      <c r="G84" s="65">
        <f t="shared" si="17"/>
        <v>0</v>
      </c>
      <c r="H84" s="66" t="e">
        <f t="shared" si="18"/>
        <v>#N/A</v>
      </c>
      <c r="I84" s="64"/>
      <c r="J84" s="67">
        <f t="shared" si="19"/>
        <v>0</v>
      </c>
      <c r="K84" s="64">
        <v>4</v>
      </c>
      <c r="L84" s="64">
        <v>4</v>
      </c>
      <c r="M84" s="64">
        <v>4</v>
      </c>
      <c r="N84" s="64">
        <v>4</v>
      </c>
      <c r="O84" s="68">
        <f t="shared" si="20"/>
        <v>1</v>
      </c>
      <c r="P84" s="69" t="e">
        <f t="shared" si="21"/>
        <v>#N/A</v>
      </c>
      <c r="Q84" s="70"/>
      <c r="R84" s="71" t="e">
        <f t="shared" si="22"/>
        <v>#N/A</v>
      </c>
    </row>
    <row r="85" spans="1:18" ht="15" x14ac:dyDescent="0.25">
      <c r="A85" s="55">
        <v>82</v>
      </c>
      <c r="B85" s="62" t="e">
        <f>VLOOKUP(D85,Formler!$A:$D,2,FALSE)</f>
        <v>#N/A</v>
      </c>
      <c r="C85" s="63" t="e">
        <f>VLOOKUP(D85,Formler!$A:$D,3,FALSE)</f>
        <v>#N/A</v>
      </c>
      <c r="D85" s="64"/>
      <c r="E85" s="63" t="e">
        <f>VLOOKUP(D85,Formler!$Q:$S,3,FALSE)</f>
        <v>#N/A</v>
      </c>
      <c r="F85" s="64"/>
      <c r="G85" s="65">
        <f t="shared" si="17"/>
        <v>0</v>
      </c>
      <c r="H85" s="66" t="e">
        <f t="shared" si="18"/>
        <v>#N/A</v>
      </c>
      <c r="I85" s="64"/>
      <c r="J85" s="67">
        <f t="shared" si="19"/>
        <v>0</v>
      </c>
      <c r="K85" s="64">
        <v>4</v>
      </c>
      <c r="L85" s="64">
        <v>4</v>
      </c>
      <c r="M85" s="64">
        <v>4</v>
      </c>
      <c r="N85" s="64">
        <v>4</v>
      </c>
      <c r="O85" s="68">
        <f t="shared" si="20"/>
        <v>1</v>
      </c>
      <c r="P85" s="69" t="e">
        <f t="shared" si="21"/>
        <v>#N/A</v>
      </c>
      <c r="Q85" s="70"/>
      <c r="R85" s="71" t="e">
        <f t="shared" si="22"/>
        <v>#N/A</v>
      </c>
    </row>
    <row r="86" spans="1:18" ht="15" x14ac:dyDescent="0.25">
      <c r="A86" s="55">
        <v>83</v>
      </c>
      <c r="B86" s="62" t="e">
        <f>VLOOKUP(D86,Formler!$A:$D,2,FALSE)</f>
        <v>#N/A</v>
      </c>
      <c r="C86" s="63" t="e">
        <f>VLOOKUP(D86,Formler!$A:$D,3,FALSE)</f>
        <v>#N/A</v>
      </c>
      <c r="D86" s="64"/>
      <c r="E86" s="63" t="e">
        <f>VLOOKUP(D86,Formler!$Q:$S,3,FALSE)</f>
        <v>#N/A</v>
      </c>
      <c r="F86" s="64"/>
      <c r="G86" s="65">
        <f t="shared" si="17"/>
        <v>0</v>
      </c>
      <c r="H86" s="66" t="e">
        <f t="shared" si="18"/>
        <v>#N/A</v>
      </c>
      <c r="I86" s="64"/>
      <c r="J86" s="67">
        <f t="shared" si="19"/>
        <v>0</v>
      </c>
      <c r="K86" s="64">
        <v>4</v>
      </c>
      <c r="L86" s="64">
        <v>4</v>
      </c>
      <c r="M86" s="64">
        <v>4</v>
      </c>
      <c r="N86" s="64">
        <v>4</v>
      </c>
      <c r="O86" s="68">
        <f t="shared" si="20"/>
        <v>1</v>
      </c>
      <c r="P86" s="69" t="e">
        <f t="shared" si="21"/>
        <v>#N/A</v>
      </c>
      <c r="Q86" s="70"/>
      <c r="R86" s="71" t="e">
        <f t="shared" si="22"/>
        <v>#N/A</v>
      </c>
    </row>
    <row r="87" spans="1:18" ht="15" x14ac:dyDescent="0.25">
      <c r="A87" s="55">
        <v>84</v>
      </c>
      <c r="B87" s="62" t="e">
        <f>VLOOKUP(D87,Formler!$A:$D,2,FALSE)</f>
        <v>#N/A</v>
      </c>
      <c r="C87" s="63" t="e">
        <f>VLOOKUP(D87,Formler!$A:$D,3,FALSE)</f>
        <v>#N/A</v>
      </c>
      <c r="D87" s="64"/>
      <c r="E87" s="63" t="e">
        <f>VLOOKUP(D87,Formler!$Q:$S,3,FALSE)</f>
        <v>#N/A</v>
      </c>
      <c r="F87" s="64"/>
      <c r="G87" s="65">
        <f t="shared" si="17"/>
        <v>0</v>
      </c>
      <c r="H87" s="66" t="e">
        <f t="shared" si="18"/>
        <v>#N/A</v>
      </c>
      <c r="I87" s="64"/>
      <c r="J87" s="67">
        <f t="shared" si="19"/>
        <v>0</v>
      </c>
      <c r="K87" s="64">
        <v>4</v>
      </c>
      <c r="L87" s="64">
        <v>4</v>
      </c>
      <c r="M87" s="64">
        <v>4</v>
      </c>
      <c r="N87" s="64">
        <v>4</v>
      </c>
      <c r="O87" s="68">
        <f t="shared" si="20"/>
        <v>1</v>
      </c>
      <c r="P87" s="69" t="e">
        <f t="shared" si="21"/>
        <v>#N/A</v>
      </c>
      <c r="Q87" s="70"/>
      <c r="R87" s="71" t="e">
        <f t="shared" si="22"/>
        <v>#N/A</v>
      </c>
    </row>
    <row r="88" spans="1:18" ht="15" x14ac:dyDescent="0.25">
      <c r="A88" s="55">
        <v>85</v>
      </c>
      <c r="B88" s="62" t="e">
        <f>VLOOKUP(D88,Formler!$A:$D,2,FALSE)</f>
        <v>#N/A</v>
      </c>
      <c r="C88" s="63" t="e">
        <f>VLOOKUP(D88,Formler!$A:$D,3,FALSE)</f>
        <v>#N/A</v>
      </c>
      <c r="D88" s="64"/>
      <c r="E88" s="63" t="e">
        <f>VLOOKUP(D88,Formler!$Q:$S,3,FALSE)</f>
        <v>#N/A</v>
      </c>
      <c r="F88" s="64"/>
      <c r="G88" s="65">
        <f t="shared" si="17"/>
        <v>0</v>
      </c>
      <c r="H88" s="66" t="e">
        <f t="shared" si="18"/>
        <v>#N/A</v>
      </c>
      <c r="I88" s="64"/>
      <c r="J88" s="67">
        <f t="shared" si="19"/>
        <v>0</v>
      </c>
      <c r="K88" s="64">
        <v>4</v>
      </c>
      <c r="L88" s="64">
        <v>4</v>
      </c>
      <c r="M88" s="64">
        <v>4</v>
      </c>
      <c r="N88" s="64">
        <v>4</v>
      </c>
      <c r="O88" s="68">
        <f t="shared" si="20"/>
        <v>1</v>
      </c>
      <c r="P88" s="69" t="e">
        <f t="shared" si="21"/>
        <v>#N/A</v>
      </c>
      <c r="Q88" s="70"/>
      <c r="R88" s="71" t="e">
        <f t="shared" si="22"/>
        <v>#N/A</v>
      </c>
    </row>
    <row r="89" spans="1:18" ht="15" x14ac:dyDescent="0.25">
      <c r="A89" s="55">
        <v>86</v>
      </c>
      <c r="B89" s="62" t="e">
        <f>VLOOKUP(D89,Formler!$A:$D,2,FALSE)</f>
        <v>#N/A</v>
      </c>
      <c r="C89" s="63" t="e">
        <f>VLOOKUP(D89,Formler!$A:$D,3,FALSE)</f>
        <v>#N/A</v>
      </c>
      <c r="D89" s="64"/>
      <c r="E89" s="63" t="e">
        <f>VLOOKUP(D89,Formler!$Q:$S,3,FALSE)</f>
        <v>#N/A</v>
      </c>
      <c r="F89" s="64"/>
      <c r="G89" s="65">
        <f t="shared" si="17"/>
        <v>0</v>
      </c>
      <c r="H89" s="66" t="e">
        <f t="shared" si="18"/>
        <v>#N/A</v>
      </c>
      <c r="I89" s="64"/>
      <c r="J89" s="67">
        <f t="shared" si="19"/>
        <v>0</v>
      </c>
      <c r="K89" s="64">
        <v>4</v>
      </c>
      <c r="L89" s="64">
        <v>4</v>
      </c>
      <c r="M89" s="64">
        <v>4</v>
      </c>
      <c r="N89" s="64">
        <v>4</v>
      </c>
      <c r="O89" s="68">
        <f t="shared" si="20"/>
        <v>1</v>
      </c>
      <c r="P89" s="69" t="e">
        <f t="shared" si="21"/>
        <v>#N/A</v>
      </c>
      <c r="Q89" s="70"/>
      <c r="R89" s="71" t="e">
        <f t="shared" si="22"/>
        <v>#N/A</v>
      </c>
    </row>
    <row r="90" spans="1:18" ht="15" x14ac:dyDescent="0.25">
      <c r="A90" s="55">
        <v>87</v>
      </c>
      <c r="B90" s="62" t="e">
        <f>VLOOKUP(D90,Formler!$A:$D,2,FALSE)</f>
        <v>#N/A</v>
      </c>
      <c r="C90" s="63" t="e">
        <f>VLOOKUP(D90,Formler!$A:$D,3,FALSE)</f>
        <v>#N/A</v>
      </c>
      <c r="D90" s="64"/>
      <c r="E90" s="63" t="e">
        <f>VLOOKUP(D90,Formler!$Q:$S,3,FALSE)</f>
        <v>#N/A</v>
      </c>
      <c r="F90" s="64"/>
      <c r="G90" s="65">
        <f t="shared" si="17"/>
        <v>0</v>
      </c>
      <c r="H90" s="66" t="e">
        <f t="shared" si="18"/>
        <v>#N/A</v>
      </c>
      <c r="I90" s="64"/>
      <c r="J90" s="67">
        <f t="shared" si="19"/>
        <v>0</v>
      </c>
      <c r="K90" s="64">
        <v>4</v>
      </c>
      <c r="L90" s="64">
        <v>4</v>
      </c>
      <c r="M90" s="64">
        <v>4</v>
      </c>
      <c r="N90" s="64">
        <v>4</v>
      </c>
      <c r="O90" s="68">
        <f t="shared" si="20"/>
        <v>1</v>
      </c>
      <c r="P90" s="69" t="e">
        <f t="shared" si="21"/>
        <v>#N/A</v>
      </c>
      <c r="Q90" s="70"/>
      <c r="R90" s="71" t="e">
        <f t="shared" si="22"/>
        <v>#N/A</v>
      </c>
    </row>
    <row r="91" spans="1:18" ht="15" x14ac:dyDescent="0.25">
      <c r="A91" s="55">
        <v>88</v>
      </c>
      <c r="B91" s="62" t="e">
        <f>VLOOKUP(D91,Formler!$A:$D,2,FALSE)</f>
        <v>#N/A</v>
      </c>
      <c r="C91" s="63" t="e">
        <f>VLOOKUP(D91,Formler!$A:$D,3,FALSE)</f>
        <v>#N/A</v>
      </c>
      <c r="D91" s="64"/>
      <c r="E91" s="63" t="e">
        <f>VLOOKUP(D91,Formler!$Q:$S,3,FALSE)</f>
        <v>#N/A</v>
      </c>
      <c r="F91" s="64"/>
      <c r="G91" s="65">
        <f t="shared" si="17"/>
        <v>0</v>
      </c>
      <c r="H91" s="66" t="e">
        <f t="shared" si="18"/>
        <v>#N/A</v>
      </c>
      <c r="I91" s="64"/>
      <c r="J91" s="67">
        <f t="shared" si="19"/>
        <v>0</v>
      </c>
      <c r="K91" s="64">
        <v>4</v>
      </c>
      <c r="L91" s="64">
        <v>4</v>
      </c>
      <c r="M91" s="64">
        <v>4</v>
      </c>
      <c r="N91" s="64">
        <v>4</v>
      </c>
      <c r="O91" s="68">
        <f t="shared" si="20"/>
        <v>1</v>
      </c>
      <c r="P91" s="69" t="e">
        <f t="shared" si="21"/>
        <v>#N/A</v>
      </c>
      <c r="Q91" s="70"/>
      <c r="R91" s="71" t="e">
        <f t="shared" si="22"/>
        <v>#N/A</v>
      </c>
    </row>
    <row r="92" spans="1:18" ht="15" x14ac:dyDescent="0.25">
      <c r="A92" s="55">
        <v>89</v>
      </c>
      <c r="B92" s="62" t="e">
        <f>VLOOKUP(D92,Formler!$A:$D,2,FALSE)</f>
        <v>#N/A</v>
      </c>
      <c r="C92" s="63" t="e">
        <f>VLOOKUP(D92,Formler!$A:$D,3,FALSE)</f>
        <v>#N/A</v>
      </c>
      <c r="D92" s="64"/>
      <c r="E92" s="63" t="e">
        <f>VLOOKUP(D92,Formler!$Q:$S,3,FALSE)</f>
        <v>#N/A</v>
      </c>
      <c r="F92" s="64"/>
      <c r="G92" s="65">
        <f t="shared" si="17"/>
        <v>0</v>
      </c>
      <c r="H92" s="66" t="e">
        <f t="shared" si="18"/>
        <v>#N/A</v>
      </c>
      <c r="I92" s="64"/>
      <c r="J92" s="67">
        <f t="shared" si="19"/>
        <v>0</v>
      </c>
      <c r="K92" s="64">
        <v>4</v>
      </c>
      <c r="L92" s="64">
        <v>4</v>
      </c>
      <c r="M92" s="64">
        <v>4</v>
      </c>
      <c r="N92" s="64">
        <v>4</v>
      </c>
      <c r="O92" s="68">
        <f t="shared" si="20"/>
        <v>1</v>
      </c>
      <c r="P92" s="69" t="e">
        <f t="shared" si="21"/>
        <v>#N/A</v>
      </c>
      <c r="Q92" s="70"/>
      <c r="R92" s="71" t="e">
        <f t="shared" si="22"/>
        <v>#N/A</v>
      </c>
    </row>
    <row r="93" spans="1:18" ht="15" x14ac:dyDescent="0.25">
      <c r="A93" s="55">
        <v>90</v>
      </c>
      <c r="B93" s="62" t="e">
        <f>VLOOKUP(D93,Formler!$A:$D,2,FALSE)</f>
        <v>#N/A</v>
      </c>
      <c r="C93" s="63" t="e">
        <f>VLOOKUP(D93,Formler!$A:$D,3,FALSE)</f>
        <v>#N/A</v>
      </c>
      <c r="D93" s="64"/>
      <c r="E93" s="63" t="e">
        <f>VLOOKUP(D93,Formler!$Q:$S,3,FALSE)</f>
        <v>#N/A</v>
      </c>
      <c r="F93" s="64"/>
      <c r="G93" s="65">
        <f t="shared" si="17"/>
        <v>0</v>
      </c>
      <c r="H93" s="66" t="e">
        <f t="shared" si="18"/>
        <v>#N/A</v>
      </c>
      <c r="I93" s="64"/>
      <c r="J93" s="67">
        <f t="shared" si="19"/>
        <v>0</v>
      </c>
      <c r="K93" s="64">
        <v>4</v>
      </c>
      <c r="L93" s="64">
        <v>4</v>
      </c>
      <c r="M93" s="64">
        <v>4</v>
      </c>
      <c r="N93" s="64">
        <v>4</v>
      </c>
      <c r="O93" s="68">
        <f t="shared" si="20"/>
        <v>1</v>
      </c>
      <c r="P93" s="69" t="e">
        <f t="shared" si="21"/>
        <v>#N/A</v>
      </c>
      <c r="Q93" s="70"/>
      <c r="R93" s="71" t="e">
        <f t="shared" si="22"/>
        <v>#N/A</v>
      </c>
    </row>
    <row r="94" spans="1:18" ht="15" x14ac:dyDescent="0.25">
      <c r="A94" s="55">
        <v>91</v>
      </c>
      <c r="B94" s="62" t="e">
        <f>VLOOKUP(D94,Formler!$A:$D,2,FALSE)</f>
        <v>#N/A</v>
      </c>
      <c r="C94" s="63" t="e">
        <f>VLOOKUP(D94,Formler!$A:$D,3,FALSE)</f>
        <v>#N/A</v>
      </c>
      <c r="D94" s="64"/>
      <c r="E94" s="63" t="e">
        <f>VLOOKUP(D94,Formler!$Q:$S,3,FALSE)</f>
        <v>#N/A</v>
      </c>
      <c r="F94" s="64"/>
      <c r="G94" s="65">
        <f t="shared" si="17"/>
        <v>0</v>
      </c>
      <c r="H94" s="66" t="e">
        <f t="shared" si="18"/>
        <v>#N/A</v>
      </c>
      <c r="I94" s="64"/>
      <c r="J94" s="67">
        <f t="shared" si="19"/>
        <v>0</v>
      </c>
      <c r="K94" s="64">
        <v>4</v>
      </c>
      <c r="L94" s="64">
        <v>4</v>
      </c>
      <c r="M94" s="64">
        <v>4</v>
      </c>
      <c r="N94" s="64">
        <v>4</v>
      </c>
      <c r="O94" s="68">
        <f t="shared" si="20"/>
        <v>1</v>
      </c>
      <c r="P94" s="69" t="e">
        <f t="shared" si="21"/>
        <v>#N/A</v>
      </c>
      <c r="Q94" s="70"/>
      <c r="R94" s="71" t="e">
        <f t="shared" si="22"/>
        <v>#N/A</v>
      </c>
    </row>
    <row r="95" spans="1:18" ht="15" x14ac:dyDescent="0.25">
      <c r="A95" s="55">
        <v>92</v>
      </c>
      <c r="B95" s="62" t="e">
        <f>VLOOKUP(D95,Formler!$A:$D,2,FALSE)</f>
        <v>#N/A</v>
      </c>
      <c r="C95" s="63" t="e">
        <f>VLOOKUP(D95,Formler!$A:$D,3,FALSE)</f>
        <v>#N/A</v>
      </c>
      <c r="D95" s="64"/>
      <c r="E95" s="63" t="e">
        <f>VLOOKUP(D95,Formler!$Q:$S,3,FALSE)</f>
        <v>#N/A</v>
      </c>
      <c r="F95" s="64"/>
      <c r="G95" s="65">
        <f t="shared" si="17"/>
        <v>0</v>
      </c>
      <c r="H95" s="66" t="e">
        <f t="shared" si="18"/>
        <v>#N/A</v>
      </c>
      <c r="I95" s="64"/>
      <c r="J95" s="67">
        <f t="shared" si="19"/>
        <v>0</v>
      </c>
      <c r="K95" s="64">
        <v>4</v>
      </c>
      <c r="L95" s="64">
        <v>4</v>
      </c>
      <c r="M95" s="64">
        <v>4</v>
      </c>
      <c r="N95" s="64">
        <v>4</v>
      </c>
      <c r="O95" s="68">
        <f t="shared" si="20"/>
        <v>1</v>
      </c>
      <c r="P95" s="69" t="e">
        <f t="shared" si="21"/>
        <v>#N/A</v>
      </c>
      <c r="Q95" s="70"/>
      <c r="R95" s="71" t="e">
        <f t="shared" si="22"/>
        <v>#N/A</v>
      </c>
    </row>
    <row r="96" spans="1:18" ht="15" x14ac:dyDescent="0.25">
      <c r="A96" s="55">
        <v>93</v>
      </c>
      <c r="B96" s="62" t="e">
        <f>VLOOKUP(D96,Formler!$A:$D,2,FALSE)</f>
        <v>#N/A</v>
      </c>
      <c r="C96" s="63" t="e">
        <f>VLOOKUP(D96,Formler!$A:$D,3,FALSE)</f>
        <v>#N/A</v>
      </c>
      <c r="D96" s="64"/>
      <c r="E96" s="63" t="e">
        <f>VLOOKUP(D96,Formler!$Q:$S,3,FALSE)</f>
        <v>#N/A</v>
      </c>
      <c r="F96" s="64"/>
      <c r="G96" s="65">
        <f t="shared" si="17"/>
        <v>0</v>
      </c>
      <c r="H96" s="66" t="e">
        <f t="shared" si="18"/>
        <v>#N/A</v>
      </c>
      <c r="I96" s="64"/>
      <c r="J96" s="67">
        <f t="shared" si="19"/>
        <v>0</v>
      </c>
      <c r="K96" s="64">
        <v>4</v>
      </c>
      <c r="L96" s="64">
        <v>4</v>
      </c>
      <c r="M96" s="64">
        <v>4</v>
      </c>
      <c r="N96" s="64">
        <v>4</v>
      </c>
      <c r="O96" s="68">
        <f t="shared" si="20"/>
        <v>1</v>
      </c>
      <c r="P96" s="69" t="e">
        <f t="shared" si="21"/>
        <v>#N/A</v>
      </c>
      <c r="Q96" s="70"/>
      <c r="R96" s="71" t="e">
        <f t="shared" si="22"/>
        <v>#N/A</v>
      </c>
    </row>
    <row r="97" spans="1:18" ht="15" x14ac:dyDescent="0.25">
      <c r="A97" s="55">
        <v>94</v>
      </c>
      <c r="B97" s="62" t="e">
        <f>VLOOKUP(D97,Formler!$A:$D,2,FALSE)</f>
        <v>#N/A</v>
      </c>
      <c r="C97" s="63" t="e">
        <f>VLOOKUP(D97,Formler!$A:$D,3,FALSE)</f>
        <v>#N/A</v>
      </c>
      <c r="D97" s="64"/>
      <c r="E97" s="63" t="e">
        <f>VLOOKUP(D97,Formler!$Q:$S,3,FALSE)</f>
        <v>#N/A</v>
      </c>
      <c r="F97" s="64"/>
      <c r="G97" s="65">
        <f t="shared" si="17"/>
        <v>0</v>
      </c>
      <c r="H97" s="66" t="e">
        <f t="shared" si="18"/>
        <v>#N/A</v>
      </c>
      <c r="I97" s="64"/>
      <c r="J97" s="67">
        <f t="shared" si="19"/>
        <v>0</v>
      </c>
      <c r="K97" s="64">
        <v>4</v>
      </c>
      <c r="L97" s="64">
        <v>4</v>
      </c>
      <c r="M97" s="64">
        <v>4</v>
      </c>
      <c r="N97" s="64">
        <v>4</v>
      </c>
      <c r="O97" s="68">
        <f t="shared" si="20"/>
        <v>1</v>
      </c>
      <c r="P97" s="69" t="e">
        <f t="shared" si="21"/>
        <v>#N/A</v>
      </c>
      <c r="Q97" s="70"/>
      <c r="R97" s="71" t="e">
        <f t="shared" si="22"/>
        <v>#N/A</v>
      </c>
    </row>
    <row r="98" spans="1:18" ht="15" x14ac:dyDescent="0.25">
      <c r="A98" s="55">
        <v>95</v>
      </c>
      <c r="B98" s="62" t="e">
        <f>VLOOKUP(D98,Formler!$A:$D,2,FALSE)</f>
        <v>#N/A</v>
      </c>
      <c r="C98" s="63" t="e">
        <f>VLOOKUP(D98,Formler!$A:$D,3,FALSE)</f>
        <v>#N/A</v>
      </c>
      <c r="D98" s="64"/>
      <c r="E98" s="63" t="e">
        <f>VLOOKUP(D98,Formler!$Q:$S,3,FALSE)</f>
        <v>#N/A</v>
      </c>
      <c r="F98" s="64"/>
      <c r="G98" s="65">
        <f t="shared" si="17"/>
        <v>0</v>
      </c>
      <c r="H98" s="66" t="e">
        <f t="shared" si="18"/>
        <v>#N/A</v>
      </c>
      <c r="I98" s="64"/>
      <c r="J98" s="67">
        <f t="shared" si="19"/>
        <v>0</v>
      </c>
      <c r="K98" s="64">
        <v>4</v>
      </c>
      <c r="L98" s="64">
        <v>4</v>
      </c>
      <c r="M98" s="64">
        <v>4</v>
      </c>
      <c r="N98" s="64">
        <v>4</v>
      </c>
      <c r="O98" s="68">
        <f t="shared" si="20"/>
        <v>1</v>
      </c>
      <c r="P98" s="69" t="e">
        <f t="shared" si="21"/>
        <v>#N/A</v>
      </c>
      <c r="Q98" s="70"/>
      <c r="R98" s="71" t="e">
        <f t="shared" si="22"/>
        <v>#N/A</v>
      </c>
    </row>
    <row r="99" spans="1:18" ht="15" x14ac:dyDescent="0.25">
      <c r="A99" s="55">
        <v>96</v>
      </c>
      <c r="B99" s="62" t="e">
        <f>VLOOKUP(D99,Formler!$A:$D,2,FALSE)</f>
        <v>#N/A</v>
      </c>
      <c r="C99" s="63" t="e">
        <f>VLOOKUP(D99,Formler!$A:$D,3,FALSE)</f>
        <v>#N/A</v>
      </c>
      <c r="D99" s="64"/>
      <c r="E99" s="63" t="e">
        <f>VLOOKUP(D99,Formler!$Q:$S,3,FALSE)</f>
        <v>#N/A</v>
      </c>
      <c r="F99" s="64"/>
      <c r="G99" s="65">
        <f t="shared" si="17"/>
        <v>0</v>
      </c>
      <c r="H99" s="66" t="e">
        <f t="shared" si="18"/>
        <v>#N/A</v>
      </c>
      <c r="I99" s="64"/>
      <c r="J99" s="67">
        <f t="shared" si="19"/>
        <v>0</v>
      </c>
      <c r="K99" s="64">
        <v>4</v>
      </c>
      <c r="L99" s="64">
        <v>4</v>
      </c>
      <c r="M99" s="64">
        <v>4</v>
      </c>
      <c r="N99" s="64">
        <v>4</v>
      </c>
      <c r="O99" s="68">
        <f t="shared" si="20"/>
        <v>1</v>
      </c>
      <c r="P99" s="69" t="e">
        <f t="shared" si="21"/>
        <v>#N/A</v>
      </c>
      <c r="Q99" s="70"/>
      <c r="R99" s="71" t="e">
        <f t="shared" si="22"/>
        <v>#N/A</v>
      </c>
    </row>
    <row r="100" spans="1:18" ht="15" x14ac:dyDescent="0.25">
      <c r="A100" s="55">
        <v>97</v>
      </c>
      <c r="B100" s="62" t="e">
        <f>VLOOKUP(D100,Formler!$A:$D,2,FALSE)</f>
        <v>#N/A</v>
      </c>
      <c r="C100" s="63" t="e">
        <f>VLOOKUP(D100,Formler!$A:$D,3,FALSE)</f>
        <v>#N/A</v>
      </c>
      <c r="D100" s="64"/>
      <c r="E100" s="63" t="e">
        <f>VLOOKUP(D100,Formler!$Q:$S,3,FALSE)</f>
        <v>#N/A</v>
      </c>
      <c r="F100" s="64"/>
      <c r="G100" s="65">
        <f t="shared" si="17"/>
        <v>0</v>
      </c>
      <c r="H100" s="66" t="e">
        <f t="shared" si="18"/>
        <v>#N/A</v>
      </c>
      <c r="I100" s="64"/>
      <c r="J100" s="67">
        <f t="shared" si="19"/>
        <v>0</v>
      </c>
      <c r="K100" s="64">
        <v>4</v>
      </c>
      <c r="L100" s="64">
        <v>4</v>
      </c>
      <c r="M100" s="64">
        <v>4</v>
      </c>
      <c r="N100" s="64">
        <v>4</v>
      </c>
      <c r="O100" s="68">
        <f t="shared" si="20"/>
        <v>1</v>
      </c>
      <c r="P100" s="69" t="e">
        <f t="shared" si="21"/>
        <v>#N/A</v>
      </c>
      <c r="Q100" s="70"/>
      <c r="R100" s="71" t="e">
        <f t="shared" si="22"/>
        <v>#N/A</v>
      </c>
    </row>
    <row r="101" spans="1:18" ht="15" x14ac:dyDescent="0.25">
      <c r="A101" s="55">
        <v>98</v>
      </c>
      <c r="B101" s="62" t="e">
        <f>VLOOKUP(D101,Formler!$A:$D,2,FALSE)</f>
        <v>#N/A</v>
      </c>
      <c r="C101" s="63" t="e">
        <f>VLOOKUP(D101,Formler!$A:$D,3,FALSE)</f>
        <v>#N/A</v>
      </c>
      <c r="D101" s="64"/>
      <c r="E101" s="63" t="e">
        <f>VLOOKUP(D101,Formler!$Q:$S,3,FALSE)</f>
        <v>#N/A</v>
      </c>
      <c r="F101" s="64"/>
      <c r="G101" s="65">
        <f t="shared" si="17"/>
        <v>0</v>
      </c>
      <c r="H101" s="66" t="e">
        <f t="shared" si="18"/>
        <v>#N/A</v>
      </c>
      <c r="I101" s="64"/>
      <c r="J101" s="67">
        <f t="shared" si="19"/>
        <v>0</v>
      </c>
      <c r="K101" s="64">
        <v>4</v>
      </c>
      <c r="L101" s="64">
        <v>4</v>
      </c>
      <c r="M101" s="64">
        <v>4</v>
      </c>
      <c r="N101" s="64">
        <v>4</v>
      </c>
      <c r="O101" s="68">
        <f t="shared" si="20"/>
        <v>1</v>
      </c>
      <c r="P101" s="69" t="e">
        <f t="shared" si="21"/>
        <v>#N/A</v>
      </c>
      <c r="Q101" s="70"/>
      <c r="R101" s="71" t="e">
        <f t="shared" si="22"/>
        <v>#N/A</v>
      </c>
    </row>
    <row r="102" spans="1:18" ht="15" x14ac:dyDescent="0.25">
      <c r="A102" s="55">
        <v>99</v>
      </c>
      <c r="B102" s="62" t="e">
        <f>VLOOKUP(D102,Formler!$A:$D,2,FALSE)</f>
        <v>#N/A</v>
      </c>
      <c r="C102" s="63" t="e">
        <f>VLOOKUP(D102,Formler!$A:$D,3,FALSE)</f>
        <v>#N/A</v>
      </c>
      <c r="D102" s="64"/>
      <c r="E102" s="63" t="e">
        <f>VLOOKUP(D102,Formler!$Q:$S,3,FALSE)</f>
        <v>#N/A</v>
      </c>
      <c r="F102" s="64"/>
      <c r="G102" s="65">
        <f t="shared" si="17"/>
        <v>0</v>
      </c>
      <c r="H102" s="66" t="e">
        <f t="shared" si="18"/>
        <v>#N/A</v>
      </c>
      <c r="I102" s="64"/>
      <c r="J102" s="67">
        <f t="shared" si="19"/>
        <v>0</v>
      </c>
      <c r="K102" s="64">
        <v>4</v>
      </c>
      <c r="L102" s="64">
        <v>4</v>
      </c>
      <c r="M102" s="64">
        <v>4</v>
      </c>
      <c r="N102" s="64">
        <v>4</v>
      </c>
      <c r="O102" s="68">
        <f t="shared" si="20"/>
        <v>1</v>
      </c>
      <c r="P102" s="69" t="e">
        <f t="shared" si="21"/>
        <v>#N/A</v>
      </c>
      <c r="Q102" s="70"/>
      <c r="R102" s="71" t="e">
        <f t="shared" si="22"/>
        <v>#N/A</v>
      </c>
    </row>
    <row r="103" spans="1:18" ht="15.75" thickBot="1" x14ac:dyDescent="0.3">
      <c r="A103" s="55">
        <v>100</v>
      </c>
      <c r="B103" s="72" t="e">
        <f>VLOOKUP(D103,Formler!$A:$D,2,FALSE)</f>
        <v>#N/A</v>
      </c>
      <c r="C103" s="73" t="e">
        <f>VLOOKUP(D103,Formler!$A:$D,3,FALSE)</f>
        <v>#N/A</v>
      </c>
      <c r="D103" s="74"/>
      <c r="E103" s="73" t="e">
        <f>VLOOKUP(D103,Formler!$Q:$S,3,FALSE)</f>
        <v>#N/A</v>
      </c>
      <c r="F103" s="74"/>
      <c r="G103" s="75">
        <f>(F103*F103)/(4*PI())</f>
        <v>0</v>
      </c>
      <c r="H103" s="76" t="e">
        <f>G103*E103</f>
        <v>#N/A</v>
      </c>
      <c r="I103" s="74"/>
      <c r="J103" s="77">
        <f>IF(I103=1,IF(70*G103+IF(I103=1,20000,(IF(I103=2,10000,0)))&gt;=85000,85000,70*G103+IF(I103=1,20000,(IF(I103=2,10000,0)))),IF(70*G103+IF(I103=1,20000,(IF(I103=2,10000,0)))&gt;=75000,75000,70*G103+IF(I103=1,20000,(IF(I103=2,10000,0)))))</f>
        <v>0</v>
      </c>
      <c r="K103" s="74">
        <v>4</v>
      </c>
      <c r="L103" s="74">
        <v>4</v>
      </c>
      <c r="M103" s="74">
        <v>4</v>
      </c>
      <c r="N103" s="74">
        <v>4</v>
      </c>
      <c r="O103" s="78">
        <f>(SUM(K103:N103)/16)</f>
        <v>1</v>
      </c>
      <c r="P103" s="79" t="e">
        <f>H103*O103+J103</f>
        <v>#N/A</v>
      </c>
      <c r="Q103" s="80"/>
      <c r="R103" s="81" t="e">
        <f>P103*Q103</f>
        <v>#N/A</v>
      </c>
    </row>
    <row r="105" spans="1:18" ht="15" x14ac:dyDescent="0.25">
      <c r="O105" s="55" t="s">
        <v>41</v>
      </c>
      <c r="P105" s="83" t="e">
        <f>SUM(P4:P104)</f>
        <v>#N/A</v>
      </c>
      <c r="R105" s="83" t="e">
        <f>SUM(R4:R104)</f>
        <v>#N/A</v>
      </c>
    </row>
  </sheetData>
  <mergeCells count="2">
    <mergeCell ref="D1:R1"/>
    <mergeCell ref="B2:R2"/>
  </mergeCells>
  <dataValidations count="1">
    <dataValidation type="whole" allowBlank="1" showInputMessage="1" showErrorMessage="1" sqref="K4:N103" xr:uid="{00000000-0002-0000-0000-000000000000}">
      <formula1>0</formula1>
      <formula2>4</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ALZ181"/>
  <sheetViews>
    <sheetView zoomScale="85" zoomScaleNormal="85" workbookViewId="0">
      <pane xSplit="4" ySplit="4" topLeftCell="E5" activePane="bottomRight" state="frozen"/>
      <selection pane="topRight" activeCell="D1" sqref="D1"/>
      <selection pane="bottomLeft" activeCell="A7" sqref="A7"/>
      <selection pane="bottomRight" activeCell="C2" sqref="C2"/>
    </sheetView>
  </sheetViews>
  <sheetFormatPr defaultColWidth="9" defaultRowHeight="15" x14ac:dyDescent="0.25"/>
  <cols>
    <col min="1" max="1" width="8.125" style="1" customWidth="1"/>
    <col min="2" max="2" width="54.5" style="47" customWidth="1"/>
    <col min="3" max="3" width="23" style="1" bestFit="1" customWidth="1"/>
    <col min="4" max="4" width="15" style="1" bestFit="1" customWidth="1"/>
    <col min="5" max="5" width="20.125" style="1" bestFit="1" customWidth="1"/>
    <col min="6" max="6" width="15" style="1" customWidth="1"/>
    <col min="7" max="7" width="22.875" style="1" customWidth="1"/>
    <col min="8" max="8" width="18.375" style="1" bestFit="1" customWidth="1"/>
    <col min="9" max="9" width="24.125" style="1" bestFit="1" customWidth="1"/>
    <col min="10" max="10" width="20.625" style="1" bestFit="1" customWidth="1"/>
    <col min="11" max="12" width="16.875" style="1" bestFit="1" customWidth="1"/>
    <col min="13" max="14" width="20.625" style="1" bestFit="1" customWidth="1"/>
    <col min="15" max="15" width="17.375" style="1" bestFit="1" customWidth="1"/>
    <col min="16" max="16" width="14.625" style="1" bestFit="1" customWidth="1"/>
    <col min="17" max="17" width="3.875" style="1" bestFit="1" customWidth="1"/>
    <col min="18" max="18" width="45.625" style="1" bestFit="1" customWidth="1"/>
    <col min="19" max="19" width="27" style="1" bestFit="1" customWidth="1"/>
    <col min="20" max="1014" width="8.125" style="1" customWidth="1"/>
    <col min="1015" max="16384" width="9" style="2"/>
  </cols>
  <sheetData>
    <row r="1" spans="1:1014" x14ac:dyDescent="0.25">
      <c r="B1" s="1" t="s">
        <v>339</v>
      </c>
      <c r="C1" s="4">
        <v>11.62</v>
      </c>
      <c r="D1" s="46">
        <v>45093</v>
      </c>
      <c r="J1" s="1">
        <v>290</v>
      </c>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row>
    <row r="2" spans="1:1014" x14ac:dyDescent="0.25">
      <c r="B2" s="1" t="s">
        <v>24</v>
      </c>
      <c r="C2" s="48">
        <f>13*13/(4*PI())</f>
        <v>13.448592691265157</v>
      </c>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row>
    <row r="3" spans="1:1014" x14ac:dyDescent="0.25">
      <c r="B3"/>
      <c r="D3" s="3" t="s">
        <v>22</v>
      </c>
      <c r="E3" s="3"/>
      <c r="F3" s="3"/>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row>
    <row r="4" spans="1:1014" x14ac:dyDescent="0.25">
      <c r="A4" s="6"/>
      <c r="B4" s="87" t="s">
        <v>43</v>
      </c>
      <c r="C4" s="87" t="s">
        <v>42</v>
      </c>
      <c r="D4" s="84" t="s">
        <v>6</v>
      </c>
      <c r="E4" s="84" t="s">
        <v>384</v>
      </c>
      <c r="F4" s="85" t="s">
        <v>385</v>
      </c>
      <c r="G4" s="85" t="s">
        <v>344</v>
      </c>
      <c r="H4" s="85" t="s">
        <v>380</v>
      </c>
      <c r="I4" s="85" t="s">
        <v>381</v>
      </c>
      <c r="J4" s="84" t="s">
        <v>347</v>
      </c>
      <c r="K4" s="85" t="s">
        <v>378</v>
      </c>
      <c r="L4" s="85" t="s">
        <v>345</v>
      </c>
      <c r="M4" s="85" t="s">
        <v>351</v>
      </c>
      <c r="N4" s="85" t="s">
        <v>346</v>
      </c>
      <c r="O4" s="85" t="s">
        <v>5</v>
      </c>
      <c r="Q4" s="48"/>
      <c r="R4" s="49" t="s">
        <v>4</v>
      </c>
      <c r="S4" s="49" t="s">
        <v>29</v>
      </c>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row>
    <row r="5" spans="1:1014" x14ac:dyDescent="0.25">
      <c r="A5" s="48">
        <v>1</v>
      </c>
      <c r="B5" s="88" t="s">
        <v>251</v>
      </c>
      <c r="C5" s="88" t="s">
        <v>92</v>
      </c>
      <c r="D5" s="89">
        <f>SUM(E5:L5)/O5</f>
        <v>3650.3833333333332</v>
      </c>
      <c r="E5" s="99">
        <f>M5*$C$1</f>
        <v>4066.9999999999995</v>
      </c>
      <c r="F5" s="99">
        <f>N5*$C$1</f>
        <v>3660.2999999999997</v>
      </c>
      <c r="G5" s="93">
        <v>4250</v>
      </c>
      <c r="H5" s="92">
        <v>3285</v>
      </c>
      <c r="I5" s="110"/>
      <c r="J5" s="110"/>
      <c r="K5" s="93">
        <v>3040</v>
      </c>
      <c r="L5" s="93">
        <v>3600</v>
      </c>
      <c r="M5" s="100">
        <v>350</v>
      </c>
      <c r="N5" s="100">
        <v>315</v>
      </c>
      <c r="O5" s="48">
        <f>COUNT(G5:N5)</f>
        <v>6</v>
      </c>
      <c r="Q5" s="48">
        <f t="shared" ref="Q5:Q71" si="0">A5</f>
        <v>1</v>
      </c>
      <c r="R5" s="51" t="s">
        <v>251</v>
      </c>
      <c r="S5" s="50">
        <f>D5/$C$2</f>
        <v>271.43236598311529</v>
      </c>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row>
    <row r="6" spans="1:1014" x14ac:dyDescent="0.25">
      <c r="A6" s="48">
        <v>2</v>
      </c>
      <c r="B6" s="88" t="s">
        <v>252</v>
      </c>
      <c r="C6" s="88" t="s">
        <v>92</v>
      </c>
      <c r="D6" s="89">
        <f t="shared" ref="D6:D69" si="1">SUM(E6:L6)/O6</f>
        <v>3362.2874999999999</v>
      </c>
      <c r="E6" s="99">
        <f t="shared" ref="E6:E69" si="2">M6*$C$1</f>
        <v>4066.9999999999995</v>
      </c>
      <c r="F6" s="99">
        <f t="shared" ref="F6:F69" si="3">N6*$C$1</f>
        <v>3660.2999999999997</v>
      </c>
      <c r="G6" s="92">
        <v>3600</v>
      </c>
      <c r="H6" s="92">
        <v>3285</v>
      </c>
      <c r="I6" s="92">
        <v>3540</v>
      </c>
      <c r="J6" s="110">
        <v>3006</v>
      </c>
      <c r="K6" s="93">
        <v>3040</v>
      </c>
      <c r="L6" s="93">
        <v>2700</v>
      </c>
      <c r="M6" s="100">
        <v>350</v>
      </c>
      <c r="N6" s="100">
        <v>315</v>
      </c>
      <c r="O6" s="48">
        <f t="shared" ref="O6:O69" si="4">COUNT(G6:N6)</f>
        <v>8</v>
      </c>
      <c r="Q6" s="48">
        <f t="shared" si="0"/>
        <v>2</v>
      </c>
      <c r="R6" s="51" t="s">
        <v>252</v>
      </c>
      <c r="S6" s="50">
        <f t="shared" ref="S6:S69" si="5">D6/$C$2</f>
        <v>250.01035998240926</v>
      </c>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row>
    <row r="7" spans="1:1014" x14ac:dyDescent="0.25">
      <c r="A7" s="48">
        <v>3</v>
      </c>
      <c r="B7" s="88" t="s">
        <v>253</v>
      </c>
      <c r="C7" s="88" t="s">
        <v>92</v>
      </c>
      <c r="D7" s="89">
        <f t="shared" si="1"/>
        <v>3927.2</v>
      </c>
      <c r="E7" s="99">
        <f t="shared" si="2"/>
        <v>0</v>
      </c>
      <c r="F7" s="99">
        <f t="shared" si="3"/>
        <v>0</v>
      </c>
      <c r="G7" s="92">
        <v>4250</v>
      </c>
      <c r="H7" s="92">
        <v>4200</v>
      </c>
      <c r="I7" s="92">
        <v>4180</v>
      </c>
      <c r="J7" s="110">
        <v>3006</v>
      </c>
      <c r="K7" s="93">
        <v>4000</v>
      </c>
      <c r="L7" s="94"/>
      <c r="M7" s="94"/>
      <c r="N7" s="94"/>
      <c r="O7" s="48">
        <f t="shared" si="4"/>
        <v>5</v>
      </c>
      <c r="Q7" s="48">
        <f t="shared" si="0"/>
        <v>3</v>
      </c>
      <c r="R7" s="51" t="s">
        <v>253</v>
      </c>
      <c r="S7" s="50">
        <f>D7/$C$2</f>
        <v>292.01568447758189</v>
      </c>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row>
    <row r="8" spans="1:1014" x14ac:dyDescent="0.25">
      <c r="A8" s="48">
        <v>4</v>
      </c>
      <c r="B8" s="88" t="s">
        <v>112</v>
      </c>
      <c r="C8" s="88" t="s">
        <v>113</v>
      </c>
      <c r="D8" s="89" t="e">
        <f t="shared" si="1"/>
        <v>#DIV/0!</v>
      </c>
      <c r="E8" s="99">
        <f t="shared" si="2"/>
        <v>0</v>
      </c>
      <c r="F8" s="99">
        <f t="shared" si="3"/>
        <v>0</v>
      </c>
      <c r="G8" s="93"/>
      <c r="H8" s="93"/>
      <c r="I8" s="110"/>
      <c r="J8" s="110"/>
      <c r="K8" s="110"/>
      <c r="L8" s="94"/>
      <c r="M8" s="94"/>
      <c r="N8" s="94"/>
      <c r="O8" s="48">
        <f t="shared" si="4"/>
        <v>0</v>
      </c>
      <c r="Q8" s="48">
        <f t="shared" si="0"/>
        <v>4</v>
      </c>
      <c r="R8" s="51" t="s">
        <v>112</v>
      </c>
      <c r="S8" s="50" t="e">
        <f t="shared" si="5"/>
        <v>#DIV/0!</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row>
    <row r="9" spans="1:1014" x14ac:dyDescent="0.25">
      <c r="A9" s="48">
        <v>5</v>
      </c>
      <c r="B9" s="88" t="s">
        <v>186</v>
      </c>
      <c r="C9" s="88" t="s">
        <v>187</v>
      </c>
      <c r="D9" s="89">
        <f t="shared" si="1"/>
        <v>3221.45</v>
      </c>
      <c r="E9" s="99">
        <f t="shared" si="2"/>
        <v>3718.3999999999996</v>
      </c>
      <c r="F9" s="99">
        <f t="shared" si="3"/>
        <v>3137.3999999999996</v>
      </c>
      <c r="G9" s="93">
        <v>3400</v>
      </c>
      <c r="H9" s="93"/>
      <c r="I9" s="110"/>
      <c r="J9" s="110"/>
      <c r="K9" s="110"/>
      <c r="L9" s="93">
        <v>2630</v>
      </c>
      <c r="M9" s="100">
        <v>320</v>
      </c>
      <c r="N9" s="100">
        <v>270</v>
      </c>
      <c r="O9" s="48">
        <f t="shared" si="4"/>
        <v>4</v>
      </c>
      <c r="Q9" s="48">
        <f t="shared" si="0"/>
        <v>5</v>
      </c>
      <c r="R9" s="51" t="s">
        <v>186</v>
      </c>
      <c r="S9" s="50">
        <f t="shared" si="5"/>
        <v>239.53807464868257</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row>
    <row r="10" spans="1:1014" x14ac:dyDescent="0.25">
      <c r="A10" s="48">
        <v>6</v>
      </c>
      <c r="B10" s="88" t="s">
        <v>254</v>
      </c>
      <c r="C10" s="88" t="s">
        <v>187</v>
      </c>
      <c r="D10" s="89">
        <f t="shared" si="1"/>
        <v>3254</v>
      </c>
      <c r="E10" s="99">
        <f t="shared" si="2"/>
        <v>0</v>
      </c>
      <c r="F10" s="99">
        <f t="shared" si="3"/>
        <v>0</v>
      </c>
      <c r="G10" s="92">
        <v>3400</v>
      </c>
      <c r="H10" s="93"/>
      <c r="I10" s="110"/>
      <c r="J10" s="93">
        <v>2782</v>
      </c>
      <c r="K10" s="93">
        <v>3580</v>
      </c>
      <c r="L10" s="94"/>
      <c r="M10" s="94"/>
      <c r="N10" s="94"/>
      <c r="O10" s="48">
        <f t="shared" si="4"/>
        <v>3</v>
      </c>
      <c r="Q10" s="48">
        <f t="shared" si="0"/>
        <v>6</v>
      </c>
      <c r="R10" s="51" t="s">
        <v>254</v>
      </c>
      <c r="S10" s="50">
        <f t="shared" si="5"/>
        <v>241.95840224334168</v>
      </c>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row>
    <row r="11" spans="1:1014" x14ac:dyDescent="0.25">
      <c r="A11" s="48">
        <v>7</v>
      </c>
      <c r="B11" s="88" t="s">
        <v>2</v>
      </c>
      <c r="C11" s="88" t="s">
        <v>119</v>
      </c>
      <c r="D11" s="89">
        <f t="shared" si="1"/>
        <v>3191.16</v>
      </c>
      <c r="E11" s="99">
        <f t="shared" si="2"/>
        <v>3718.3999999999996</v>
      </c>
      <c r="F11" s="99">
        <f t="shared" si="3"/>
        <v>3137.3999999999996</v>
      </c>
      <c r="G11" s="93">
        <v>3600</v>
      </c>
      <c r="H11" s="94">
        <v>2880</v>
      </c>
      <c r="I11" s="110"/>
      <c r="J11" s="93"/>
      <c r="K11" s="93">
        <v>2620</v>
      </c>
      <c r="L11" s="94"/>
      <c r="M11" s="100">
        <v>320</v>
      </c>
      <c r="N11" s="100">
        <v>270</v>
      </c>
      <c r="O11" s="48">
        <f t="shared" si="4"/>
        <v>5</v>
      </c>
      <c r="Q11" s="48">
        <f t="shared" si="0"/>
        <v>7</v>
      </c>
      <c r="R11" s="51" t="s">
        <v>2</v>
      </c>
      <c r="S11" s="50">
        <f t="shared" si="5"/>
        <v>237.28579437703203</v>
      </c>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row>
    <row r="12" spans="1:1014" x14ac:dyDescent="0.25">
      <c r="A12" s="48">
        <v>8</v>
      </c>
      <c r="B12" s="88" t="s">
        <v>291</v>
      </c>
      <c r="C12" s="88" t="s">
        <v>119</v>
      </c>
      <c r="D12" s="89">
        <f t="shared" si="1"/>
        <v>3316.7999999999997</v>
      </c>
      <c r="E12" s="99">
        <f t="shared" si="2"/>
        <v>3718.3999999999996</v>
      </c>
      <c r="F12" s="99">
        <f t="shared" si="3"/>
        <v>3137.3999999999996</v>
      </c>
      <c r="G12" s="104">
        <v>3500</v>
      </c>
      <c r="H12" s="104">
        <v>3295</v>
      </c>
      <c r="I12" s="104">
        <v>3440</v>
      </c>
      <c r="J12" s="110"/>
      <c r="K12" s="104">
        <v>2810</v>
      </c>
      <c r="L12" s="94"/>
      <c r="M12" s="100">
        <v>320</v>
      </c>
      <c r="N12" s="100">
        <v>270</v>
      </c>
      <c r="O12" s="48">
        <f t="shared" si="4"/>
        <v>6</v>
      </c>
      <c r="Q12" s="48">
        <f t="shared" si="0"/>
        <v>8</v>
      </c>
      <c r="R12" s="51" t="s">
        <v>291</v>
      </c>
      <c r="S12" s="50">
        <f t="shared" si="5"/>
        <v>246.62803582074852</v>
      </c>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row>
    <row r="13" spans="1:1014" x14ac:dyDescent="0.25">
      <c r="A13" s="48">
        <v>9</v>
      </c>
      <c r="B13" s="88" t="s">
        <v>114</v>
      </c>
      <c r="C13" s="88" t="s">
        <v>115</v>
      </c>
      <c r="D13" s="89">
        <f t="shared" si="1"/>
        <v>4729.8</v>
      </c>
      <c r="E13" s="99">
        <f t="shared" si="2"/>
        <v>5229</v>
      </c>
      <c r="F13" s="99">
        <f t="shared" si="3"/>
        <v>4880.3999999999996</v>
      </c>
      <c r="G13" s="93"/>
      <c r="H13" s="94"/>
      <c r="I13" s="94">
        <v>4080</v>
      </c>
      <c r="J13" s="110"/>
      <c r="K13" s="110"/>
      <c r="L13" s="94"/>
      <c r="M13" s="100">
        <v>450</v>
      </c>
      <c r="N13" s="100">
        <v>420</v>
      </c>
      <c r="O13" s="48">
        <f t="shared" si="4"/>
        <v>3</v>
      </c>
      <c r="Q13" s="48">
        <f t="shared" si="0"/>
        <v>9</v>
      </c>
      <c r="R13" s="51" t="s">
        <v>114</v>
      </c>
      <c r="S13" s="50">
        <f t="shared" si="5"/>
        <v>351.69479131240246</v>
      </c>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row>
    <row r="14" spans="1:1014" x14ac:dyDescent="0.25">
      <c r="A14" s="48">
        <v>10</v>
      </c>
      <c r="B14" s="88" t="s">
        <v>255</v>
      </c>
      <c r="C14" s="88" t="s">
        <v>119</v>
      </c>
      <c r="D14" s="89">
        <f t="shared" si="1"/>
        <v>3164.3333333333335</v>
      </c>
      <c r="E14" s="99">
        <f t="shared" si="2"/>
        <v>0</v>
      </c>
      <c r="F14" s="99">
        <f t="shared" si="3"/>
        <v>0</v>
      </c>
      <c r="G14" s="93">
        <v>3600</v>
      </c>
      <c r="H14" s="92">
        <v>3220</v>
      </c>
      <c r="I14" s="92">
        <v>3520</v>
      </c>
      <c r="J14" s="93">
        <v>2886</v>
      </c>
      <c r="K14" s="93">
        <v>2910</v>
      </c>
      <c r="L14" s="95">
        <v>2850</v>
      </c>
      <c r="M14" s="101"/>
      <c r="N14" s="94"/>
      <c r="O14" s="48">
        <f t="shared" si="4"/>
        <v>6</v>
      </c>
      <c r="Q14" s="48">
        <f t="shared" si="0"/>
        <v>10</v>
      </c>
      <c r="R14" s="51" t="s">
        <v>255</v>
      </c>
      <c r="S14" s="50">
        <f t="shared" si="5"/>
        <v>235.2910379528829</v>
      </c>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c r="AJY14" s="2"/>
      <c r="AJZ14" s="2"/>
      <c r="AKA14" s="2"/>
      <c r="AKB14" s="2"/>
      <c r="AKC14" s="2"/>
      <c r="AKD14" s="2"/>
      <c r="AKE14" s="2"/>
      <c r="AKF14" s="2"/>
      <c r="AKG14" s="2"/>
      <c r="AKH14" s="2"/>
      <c r="AKI14" s="2"/>
      <c r="AKJ14" s="2"/>
      <c r="AKK14" s="2"/>
      <c r="AKL14" s="2"/>
      <c r="AKM14" s="2"/>
      <c r="AKN14" s="2"/>
      <c r="AKO14" s="2"/>
      <c r="AKP14" s="2"/>
      <c r="AKQ14" s="2"/>
      <c r="AKR14" s="2"/>
      <c r="AKS14" s="2"/>
      <c r="AKT14" s="2"/>
      <c r="AKU14" s="2"/>
      <c r="AKV14" s="2"/>
      <c r="AKW14" s="2"/>
      <c r="AKX14" s="2"/>
      <c r="AKY14" s="2"/>
      <c r="AKZ14" s="2"/>
      <c r="ALA14" s="2"/>
      <c r="ALB14" s="2"/>
      <c r="ALC14" s="2"/>
      <c r="ALD14" s="2"/>
      <c r="ALE14" s="2"/>
      <c r="ALF14" s="2"/>
      <c r="ALG14" s="2"/>
      <c r="ALH14" s="2"/>
      <c r="ALI14" s="2"/>
      <c r="ALJ14" s="2"/>
      <c r="ALK14" s="2"/>
      <c r="ALL14" s="2"/>
      <c r="ALM14" s="2"/>
      <c r="ALN14" s="2"/>
      <c r="ALO14" s="2"/>
      <c r="ALP14" s="2"/>
      <c r="ALQ14" s="2"/>
      <c r="ALR14" s="2"/>
      <c r="ALS14" s="2"/>
      <c r="ALT14" s="2"/>
      <c r="ALU14" s="2"/>
      <c r="ALV14" s="2"/>
      <c r="ALW14" s="2"/>
      <c r="ALX14" s="2"/>
      <c r="ALY14" s="2"/>
      <c r="ALZ14" s="2"/>
    </row>
    <row r="15" spans="1:1014" x14ac:dyDescent="0.25">
      <c r="A15" s="48">
        <v>11</v>
      </c>
      <c r="B15" s="88" t="s">
        <v>116</v>
      </c>
      <c r="C15" s="88" t="s">
        <v>117</v>
      </c>
      <c r="D15" s="89">
        <f t="shared" si="1"/>
        <v>4426.4624999999996</v>
      </c>
      <c r="E15" s="99">
        <f t="shared" si="2"/>
        <v>5229</v>
      </c>
      <c r="F15" s="99">
        <f t="shared" si="3"/>
        <v>4473.7</v>
      </c>
      <c r="G15" s="92">
        <v>4150</v>
      </c>
      <c r="H15" s="92">
        <v>4605</v>
      </c>
      <c r="I15" s="92">
        <v>4080</v>
      </c>
      <c r="J15" s="93">
        <v>4594</v>
      </c>
      <c r="K15" s="93">
        <v>4230</v>
      </c>
      <c r="L15" s="94">
        <v>4050</v>
      </c>
      <c r="M15" s="100">
        <v>450</v>
      </c>
      <c r="N15" s="100">
        <v>385</v>
      </c>
      <c r="O15" s="48">
        <f t="shared" si="4"/>
        <v>8</v>
      </c>
      <c r="Q15" s="48">
        <f t="shared" si="0"/>
        <v>11</v>
      </c>
      <c r="R15" s="51" t="s">
        <v>116</v>
      </c>
      <c r="S15" s="50">
        <f t="shared" si="5"/>
        <v>329.13945731102268</v>
      </c>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row>
    <row r="16" spans="1:1014" x14ac:dyDescent="0.25">
      <c r="A16" s="48">
        <v>12</v>
      </c>
      <c r="B16" s="88" t="s">
        <v>118</v>
      </c>
      <c r="C16" s="88" t="s">
        <v>115</v>
      </c>
      <c r="D16" s="89">
        <f t="shared" si="1"/>
        <v>3980.6</v>
      </c>
      <c r="E16" s="99">
        <f t="shared" si="2"/>
        <v>4531.7999999999993</v>
      </c>
      <c r="F16" s="99">
        <f t="shared" si="3"/>
        <v>0</v>
      </c>
      <c r="G16" s="93"/>
      <c r="H16" s="110"/>
      <c r="I16" s="110"/>
      <c r="J16" s="93">
        <v>4600</v>
      </c>
      <c r="K16" s="93">
        <v>2810</v>
      </c>
      <c r="L16" s="94"/>
      <c r="M16" s="100">
        <v>390</v>
      </c>
      <c r="N16" s="94"/>
      <c r="O16" s="48">
        <f t="shared" si="4"/>
        <v>3</v>
      </c>
      <c r="Q16" s="48">
        <f t="shared" si="0"/>
        <v>12</v>
      </c>
      <c r="R16" s="51" t="s">
        <v>118</v>
      </c>
      <c r="S16" s="50">
        <f t="shared" si="5"/>
        <v>295.9863601628291</v>
      </c>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row>
    <row r="17" spans="1:1014" x14ac:dyDescent="0.25">
      <c r="A17" s="48">
        <v>13</v>
      </c>
      <c r="B17" s="88" t="s">
        <v>40</v>
      </c>
      <c r="C17" s="88" t="s">
        <v>69</v>
      </c>
      <c r="D17" s="89">
        <f t="shared" si="1"/>
        <v>3223.1142857142854</v>
      </c>
      <c r="E17" s="99">
        <f t="shared" si="2"/>
        <v>3718.3999999999996</v>
      </c>
      <c r="F17" s="99">
        <f t="shared" si="3"/>
        <v>3137.3999999999996</v>
      </c>
      <c r="G17" s="92">
        <v>3450</v>
      </c>
      <c r="H17" s="92">
        <v>3295</v>
      </c>
      <c r="I17" s="92">
        <v>3370</v>
      </c>
      <c r="J17" s="93">
        <v>2891</v>
      </c>
      <c r="K17" s="110"/>
      <c r="L17" s="93">
        <v>2700</v>
      </c>
      <c r="M17" s="100">
        <v>320</v>
      </c>
      <c r="N17" s="100">
        <v>270</v>
      </c>
      <c r="O17" s="48">
        <f t="shared" si="4"/>
        <v>7</v>
      </c>
      <c r="Q17" s="48">
        <f t="shared" si="0"/>
        <v>13</v>
      </c>
      <c r="R17" s="51" t="s">
        <v>40</v>
      </c>
      <c r="S17" s="50">
        <f t="shared" si="5"/>
        <v>239.66182631196006</v>
      </c>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row>
    <row r="18" spans="1:1014" x14ac:dyDescent="0.25">
      <c r="A18" s="48">
        <v>14</v>
      </c>
      <c r="B18" s="88" t="s">
        <v>120</v>
      </c>
      <c r="C18" s="88" t="s">
        <v>121</v>
      </c>
      <c r="D18" s="89">
        <f t="shared" si="1"/>
        <v>3689.3499999999995</v>
      </c>
      <c r="E18" s="99">
        <f t="shared" si="2"/>
        <v>3718.3999999999996</v>
      </c>
      <c r="F18" s="99">
        <f t="shared" si="3"/>
        <v>3660.2999999999997</v>
      </c>
      <c r="G18" s="93"/>
      <c r="H18" s="110"/>
      <c r="I18" s="110"/>
      <c r="J18" s="110"/>
      <c r="K18" s="110"/>
      <c r="L18" s="93"/>
      <c r="M18" s="100">
        <v>320</v>
      </c>
      <c r="N18" s="100">
        <v>315</v>
      </c>
      <c r="O18" s="48">
        <f t="shared" si="4"/>
        <v>2</v>
      </c>
      <c r="Q18" s="48">
        <f t="shared" si="0"/>
        <v>14</v>
      </c>
      <c r="R18" s="51" t="s">
        <v>120</v>
      </c>
      <c r="S18" s="50">
        <f t="shared" si="5"/>
        <v>274.32981908926632</v>
      </c>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row>
    <row r="19" spans="1:1014" x14ac:dyDescent="0.25">
      <c r="A19" s="48">
        <v>15</v>
      </c>
      <c r="B19" s="88" t="s">
        <v>369</v>
      </c>
      <c r="C19" s="88" t="s">
        <v>370</v>
      </c>
      <c r="D19" s="89">
        <f t="shared" si="1"/>
        <v>4613.9571428571426</v>
      </c>
      <c r="E19" s="99">
        <f t="shared" si="2"/>
        <v>5229</v>
      </c>
      <c r="F19" s="99">
        <f t="shared" si="3"/>
        <v>5054.7</v>
      </c>
      <c r="G19" s="93">
        <v>4450</v>
      </c>
      <c r="H19" s="93">
        <v>5555</v>
      </c>
      <c r="I19" s="93">
        <v>4380</v>
      </c>
      <c r="J19" s="110">
        <v>3729</v>
      </c>
      <c r="K19" s="110"/>
      <c r="L19" s="93">
        <v>3900</v>
      </c>
      <c r="M19" s="100">
        <v>450</v>
      </c>
      <c r="N19" s="100">
        <v>435</v>
      </c>
      <c r="O19" s="48">
        <f t="shared" si="4"/>
        <v>7</v>
      </c>
      <c r="Q19" s="48">
        <f t="shared" si="0"/>
        <v>15</v>
      </c>
      <c r="R19" s="51" t="s">
        <v>369</v>
      </c>
      <c r="S19" s="50">
        <f t="shared" si="5"/>
        <v>343.08103820066628</v>
      </c>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row>
    <row r="20" spans="1:1014" ht="15.75" customHeight="1" x14ac:dyDescent="0.25">
      <c r="A20" s="48">
        <v>16</v>
      </c>
      <c r="B20" s="88" t="s">
        <v>100</v>
      </c>
      <c r="C20" s="88" t="s">
        <v>101</v>
      </c>
      <c r="D20" s="89">
        <f t="shared" si="1"/>
        <v>3339.2999999999997</v>
      </c>
      <c r="E20" s="99">
        <f t="shared" si="2"/>
        <v>3718.3999999999996</v>
      </c>
      <c r="F20" s="99">
        <f t="shared" si="3"/>
        <v>3137.3999999999996</v>
      </c>
      <c r="G20" s="92">
        <v>3500</v>
      </c>
      <c r="H20" s="92">
        <v>3340</v>
      </c>
      <c r="I20" s="92">
        <v>3430</v>
      </c>
      <c r="J20" s="110"/>
      <c r="K20" s="93">
        <v>2910</v>
      </c>
      <c r="L20" s="93"/>
      <c r="M20" s="100">
        <v>320</v>
      </c>
      <c r="N20" s="100">
        <v>270</v>
      </c>
      <c r="O20" s="48">
        <f t="shared" si="4"/>
        <v>6</v>
      </c>
      <c r="Q20" s="48">
        <f t="shared" si="0"/>
        <v>16</v>
      </c>
      <c r="R20" s="51" t="s">
        <v>100</v>
      </c>
      <c r="S20" s="50">
        <f t="shared" si="5"/>
        <v>248.30107332857739</v>
      </c>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row>
    <row r="21" spans="1:1014" ht="15.75" customHeight="1" x14ac:dyDescent="0.25">
      <c r="A21" s="48">
        <v>17</v>
      </c>
      <c r="B21" s="88" t="s">
        <v>361</v>
      </c>
      <c r="C21" s="88" t="s">
        <v>362</v>
      </c>
      <c r="D21" s="89">
        <f t="shared" si="1"/>
        <v>3058.7714285714287</v>
      </c>
      <c r="E21" s="99">
        <f t="shared" si="2"/>
        <v>0</v>
      </c>
      <c r="F21" s="99">
        <f t="shared" si="3"/>
        <v>3137.3999999999996</v>
      </c>
      <c r="G21" s="97">
        <v>3500</v>
      </c>
      <c r="H21" s="92">
        <v>3340</v>
      </c>
      <c r="I21" s="92">
        <v>3430</v>
      </c>
      <c r="J21" s="93">
        <v>2394</v>
      </c>
      <c r="K21" s="93">
        <v>2910</v>
      </c>
      <c r="L21" s="93">
        <v>2700</v>
      </c>
      <c r="M21" s="101"/>
      <c r="N21" s="100">
        <v>270</v>
      </c>
      <c r="O21" s="48">
        <f t="shared" si="4"/>
        <v>7</v>
      </c>
      <c r="Q21" s="48">
        <f t="shared" si="0"/>
        <v>17</v>
      </c>
      <c r="R21" s="51" t="s">
        <v>361</v>
      </c>
      <c r="S21" s="50">
        <f t="shared" si="5"/>
        <v>227.44174790557057</v>
      </c>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row>
    <row r="22" spans="1:1014" x14ac:dyDescent="0.25">
      <c r="A22" s="48">
        <v>18</v>
      </c>
      <c r="B22" s="88" t="s">
        <v>352</v>
      </c>
      <c r="C22" s="88" t="s">
        <v>123</v>
      </c>
      <c r="D22" s="89">
        <f t="shared" si="1"/>
        <v>4705.74</v>
      </c>
      <c r="E22" s="99">
        <f t="shared" si="2"/>
        <v>7552.9999999999991</v>
      </c>
      <c r="F22" s="99">
        <f t="shared" si="3"/>
        <v>5635.7</v>
      </c>
      <c r="G22" s="92">
        <v>1100</v>
      </c>
      <c r="H22" s="93"/>
      <c r="I22" s="94">
        <v>6080</v>
      </c>
      <c r="J22" s="110"/>
      <c r="K22" s="93">
        <v>3160</v>
      </c>
      <c r="L22" s="93"/>
      <c r="M22" s="100">
        <v>650</v>
      </c>
      <c r="N22" s="100">
        <v>485</v>
      </c>
      <c r="O22" s="48">
        <f t="shared" si="4"/>
        <v>5</v>
      </c>
      <c r="Q22" s="48">
        <f t="shared" si="0"/>
        <v>18</v>
      </c>
      <c r="R22" s="51" t="s">
        <v>122</v>
      </c>
      <c r="S22" s="50">
        <f t="shared" si="5"/>
        <v>349.90575653736408</v>
      </c>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row>
    <row r="23" spans="1:1014" x14ac:dyDescent="0.25">
      <c r="A23" s="48">
        <v>19</v>
      </c>
      <c r="B23" s="88" t="s">
        <v>256</v>
      </c>
      <c r="C23" s="88" t="s">
        <v>123</v>
      </c>
      <c r="D23" s="89">
        <f t="shared" si="1"/>
        <v>5968.666666666667</v>
      </c>
      <c r="E23" s="99">
        <f t="shared" si="2"/>
        <v>0</v>
      </c>
      <c r="F23" s="99">
        <f t="shared" si="3"/>
        <v>0</v>
      </c>
      <c r="G23" s="92">
        <v>6150</v>
      </c>
      <c r="H23" s="92">
        <v>6205</v>
      </c>
      <c r="I23" s="94">
        <v>6080</v>
      </c>
      <c r="J23" s="93">
        <v>5677</v>
      </c>
      <c r="K23" s="93">
        <v>6100</v>
      </c>
      <c r="L23" s="93">
        <v>5600</v>
      </c>
      <c r="M23" s="94"/>
      <c r="N23" s="94"/>
      <c r="O23" s="48">
        <f t="shared" si="4"/>
        <v>6</v>
      </c>
      <c r="Q23" s="48">
        <f t="shared" si="0"/>
        <v>19</v>
      </c>
      <c r="R23" s="51" t="s">
        <v>256</v>
      </c>
      <c r="S23" s="50">
        <f t="shared" si="5"/>
        <v>443.81347578050367</v>
      </c>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row>
    <row r="24" spans="1:1014" x14ac:dyDescent="0.25">
      <c r="A24" s="48">
        <v>20</v>
      </c>
      <c r="B24" s="88" t="s">
        <v>124</v>
      </c>
      <c r="C24" s="88" t="s">
        <v>125</v>
      </c>
      <c r="D24" s="89">
        <f t="shared" si="1"/>
        <v>4138.3</v>
      </c>
      <c r="E24" s="99">
        <f t="shared" si="2"/>
        <v>5229</v>
      </c>
      <c r="F24" s="99">
        <f t="shared" si="3"/>
        <v>4125.0999999999995</v>
      </c>
      <c r="G24" s="93"/>
      <c r="H24" s="92">
        <v>4005</v>
      </c>
      <c r="I24" s="92">
        <v>4280</v>
      </c>
      <c r="J24" s="110">
        <v>3729</v>
      </c>
      <c r="K24" s="93">
        <v>4000</v>
      </c>
      <c r="L24" s="93">
        <v>3600</v>
      </c>
      <c r="M24" s="100">
        <v>450</v>
      </c>
      <c r="N24" s="100">
        <v>355</v>
      </c>
      <c r="O24" s="48">
        <f t="shared" si="4"/>
        <v>7</v>
      </c>
      <c r="Q24" s="48">
        <f t="shared" si="0"/>
        <v>20</v>
      </c>
      <c r="R24" s="51" t="s">
        <v>124</v>
      </c>
      <c r="S24" s="50">
        <f t="shared" si="5"/>
        <v>307.71249416214533</v>
      </c>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row>
    <row r="25" spans="1:1014" x14ac:dyDescent="0.25">
      <c r="A25" s="48">
        <v>21</v>
      </c>
      <c r="B25" s="88" t="s">
        <v>126</v>
      </c>
      <c r="C25" s="88" t="s">
        <v>81</v>
      </c>
      <c r="D25" s="89">
        <f t="shared" si="1"/>
        <v>5630.528571428571</v>
      </c>
      <c r="E25" s="99">
        <f t="shared" si="2"/>
        <v>5229</v>
      </c>
      <c r="F25" s="99">
        <f t="shared" si="3"/>
        <v>5054.7</v>
      </c>
      <c r="G25" s="93">
        <v>5800</v>
      </c>
      <c r="H25" s="92">
        <v>6810</v>
      </c>
      <c r="I25" s="92">
        <v>5730</v>
      </c>
      <c r="J25" s="110"/>
      <c r="K25" s="93">
        <v>5340</v>
      </c>
      <c r="L25" s="93">
        <v>5450</v>
      </c>
      <c r="M25" s="100">
        <v>450</v>
      </c>
      <c r="N25" s="100">
        <v>435</v>
      </c>
      <c r="O25" s="48">
        <f t="shared" si="4"/>
        <v>7</v>
      </c>
      <c r="Q25" s="48">
        <f t="shared" si="0"/>
        <v>21</v>
      </c>
      <c r="R25" s="51" t="s">
        <v>126</v>
      </c>
      <c r="S25" s="50">
        <f t="shared" si="5"/>
        <v>418.67046617343033</v>
      </c>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row>
    <row r="26" spans="1:1014" x14ac:dyDescent="0.25">
      <c r="A26" s="48">
        <v>22</v>
      </c>
      <c r="B26" s="88" t="s">
        <v>26</v>
      </c>
      <c r="C26" s="88" t="s">
        <v>44</v>
      </c>
      <c r="D26" s="89">
        <f t="shared" si="1"/>
        <v>3720.1750000000002</v>
      </c>
      <c r="E26" s="99">
        <f t="shared" si="2"/>
        <v>4066.9999999999995</v>
      </c>
      <c r="F26" s="99">
        <f t="shared" si="3"/>
        <v>3137.3999999999996</v>
      </c>
      <c r="G26" s="92">
        <v>3450</v>
      </c>
      <c r="H26" s="92">
        <v>3565</v>
      </c>
      <c r="I26" s="92">
        <v>3370</v>
      </c>
      <c r="J26" s="93">
        <v>5892</v>
      </c>
      <c r="K26" s="93">
        <v>3380</v>
      </c>
      <c r="L26" s="93">
        <v>2900</v>
      </c>
      <c r="M26" s="100">
        <v>350</v>
      </c>
      <c r="N26" s="100">
        <v>270</v>
      </c>
      <c r="O26" s="48">
        <f t="shared" si="4"/>
        <v>8</v>
      </c>
      <c r="Q26" s="48">
        <f t="shared" si="0"/>
        <v>22</v>
      </c>
      <c r="R26" s="51" t="s">
        <v>26</v>
      </c>
      <c r="S26" s="50">
        <f t="shared" si="5"/>
        <v>276.62188047499194</v>
      </c>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row>
    <row r="27" spans="1:1014" x14ac:dyDescent="0.25">
      <c r="A27" s="48">
        <v>23</v>
      </c>
      <c r="B27" s="88" t="s">
        <v>188</v>
      </c>
      <c r="C27" s="88" t="s">
        <v>189</v>
      </c>
      <c r="D27" s="89" t="e">
        <f t="shared" si="1"/>
        <v>#DIV/0!</v>
      </c>
      <c r="E27" s="99">
        <f t="shared" si="2"/>
        <v>0</v>
      </c>
      <c r="F27" s="99">
        <f t="shared" si="3"/>
        <v>0</v>
      </c>
      <c r="G27" s="93"/>
      <c r="H27" s="110"/>
      <c r="I27" s="110"/>
      <c r="J27" s="110"/>
      <c r="K27" s="110"/>
      <c r="L27" s="93"/>
      <c r="M27" s="94"/>
      <c r="N27" s="94"/>
      <c r="O27" s="48">
        <f t="shared" si="4"/>
        <v>0</v>
      </c>
      <c r="Q27" s="48">
        <f t="shared" si="0"/>
        <v>23</v>
      </c>
      <c r="R27" s="51" t="s">
        <v>188</v>
      </c>
      <c r="S27" s="50" t="e">
        <f t="shared" si="5"/>
        <v>#DIV/0!</v>
      </c>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row>
    <row r="28" spans="1:1014" x14ac:dyDescent="0.25">
      <c r="A28" s="48">
        <v>24</v>
      </c>
      <c r="B28" s="88" t="s">
        <v>93</v>
      </c>
      <c r="C28" s="88" t="s">
        <v>94</v>
      </c>
      <c r="D28" s="89">
        <f t="shared" si="1"/>
        <v>3719.4</v>
      </c>
      <c r="E28" s="99">
        <f t="shared" si="2"/>
        <v>3718.3999999999996</v>
      </c>
      <c r="F28" s="99">
        <f t="shared" si="3"/>
        <v>3137.3999999999996</v>
      </c>
      <c r="G28" s="92">
        <v>3500</v>
      </c>
      <c r="H28" s="92">
        <v>5230</v>
      </c>
      <c r="I28" s="111">
        <v>3430</v>
      </c>
      <c r="J28" s="110"/>
      <c r="K28" s="93">
        <v>3220</v>
      </c>
      <c r="L28" s="93">
        <v>3800</v>
      </c>
      <c r="M28" s="100">
        <v>320</v>
      </c>
      <c r="N28" s="100">
        <v>270</v>
      </c>
      <c r="O28" s="48">
        <f t="shared" si="4"/>
        <v>7</v>
      </c>
      <c r="Q28" s="48">
        <f t="shared" si="0"/>
        <v>24</v>
      </c>
      <c r="R28" s="51" t="s">
        <v>93</v>
      </c>
      <c r="S28" s="50">
        <f t="shared" si="5"/>
        <v>276.56425362750002</v>
      </c>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row>
    <row r="29" spans="1:1014" x14ac:dyDescent="0.25">
      <c r="A29" s="48">
        <v>25</v>
      </c>
      <c r="B29" s="88" t="s">
        <v>34</v>
      </c>
      <c r="C29" s="88" t="s">
        <v>45</v>
      </c>
      <c r="D29" s="89">
        <f t="shared" si="1"/>
        <v>2765.2</v>
      </c>
      <c r="E29" s="99">
        <f t="shared" si="2"/>
        <v>3718.3999999999996</v>
      </c>
      <c r="F29" s="99">
        <f t="shared" si="3"/>
        <v>3137.3999999999996</v>
      </c>
      <c r="G29" s="93"/>
      <c r="H29" s="92">
        <v>2245</v>
      </c>
      <c r="I29" s="110"/>
      <c r="J29" s="110"/>
      <c r="K29" s="93">
        <v>1960</v>
      </c>
      <c r="L29" s="93"/>
      <c r="M29" s="100">
        <v>320</v>
      </c>
      <c r="N29" s="100">
        <v>270</v>
      </c>
      <c r="O29" s="48">
        <f t="shared" si="4"/>
        <v>4</v>
      </c>
      <c r="Q29" s="48">
        <f t="shared" si="0"/>
        <v>25</v>
      </c>
      <c r="R29" s="51" t="s">
        <v>34</v>
      </c>
      <c r="S29" s="50">
        <f t="shared" si="5"/>
        <v>205.61259185104132</v>
      </c>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row>
    <row r="30" spans="1:1014" x14ac:dyDescent="0.25">
      <c r="A30" s="48">
        <v>26</v>
      </c>
      <c r="B30" s="88" t="s">
        <v>257</v>
      </c>
      <c r="C30" s="88" t="s">
        <v>45</v>
      </c>
      <c r="D30" s="89">
        <f t="shared" si="1"/>
        <v>2772.6666666666665</v>
      </c>
      <c r="E30" s="99">
        <f t="shared" si="2"/>
        <v>0</v>
      </c>
      <c r="F30" s="99">
        <f t="shared" si="3"/>
        <v>0</v>
      </c>
      <c r="G30" s="92">
        <v>3350</v>
      </c>
      <c r="H30" s="92">
        <v>2440</v>
      </c>
      <c r="I30" s="92">
        <v>3280</v>
      </c>
      <c r="J30" s="93">
        <v>2996</v>
      </c>
      <c r="K30" s="93">
        <v>2320</v>
      </c>
      <c r="L30" s="93">
        <v>2250</v>
      </c>
      <c r="M30" s="101"/>
      <c r="N30" s="94"/>
      <c r="O30" s="48">
        <f t="shared" si="4"/>
        <v>6</v>
      </c>
      <c r="Q30" s="48">
        <f t="shared" si="0"/>
        <v>26</v>
      </c>
      <c r="R30" s="51" t="s">
        <v>257</v>
      </c>
      <c r="S30" s="50">
        <f t="shared" si="5"/>
        <v>206.16779244623194</v>
      </c>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row>
    <row r="31" spans="1:1014" x14ac:dyDescent="0.25">
      <c r="A31" s="48">
        <v>27</v>
      </c>
      <c r="B31" s="88" t="s">
        <v>364</v>
      </c>
      <c r="C31" s="88" t="s">
        <v>363</v>
      </c>
      <c r="D31" s="89">
        <f t="shared" si="1"/>
        <v>2824.7714285714287</v>
      </c>
      <c r="E31" s="99">
        <f t="shared" si="2"/>
        <v>0</v>
      </c>
      <c r="F31" s="99">
        <f t="shared" si="3"/>
        <v>3137.3999999999996</v>
      </c>
      <c r="G31" s="92">
        <v>3350</v>
      </c>
      <c r="H31" s="92">
        <v>2440</v>
      </c>
      <c r="I31" s="92">
        <v>3280</v>
      </c>
      <c r="J31" s="93">
        <v>2996</v>
      </c>
      <c r="K31" s="93">
        <v>2320</v>
      </c>
      <c r="L31" s="93">
        <v>2250</v>
      </c>
      <c r="M31" s="101"/>
      <c r="N31" s="100">
        <v>270</v>
      </c>
      <c r="O31" s="48">
        <f t="shared" si="4"/>
        <v>7</v>
      </c>
      <c r="Q31" s="48">
        <f t="shared" si="0"/>
        <v>27</v>
      </c>
      <c r="R31" s="51" t="s">
        <v>364</v>
      </c>
      <c r="S31" s="50">
        <f t="shared" si="5"/>
        <v>210.04215782415019</v>
      </c>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row>
    <row r="32" spans="1:1014" x14ac:dyDescent="0.25">
      <c r="A32" s="48">
        <v>28</v>
      </c>
      <c r="B32" s="88" t="s">
        <v>190</v>
      </c>
      <c r="C32" s="88" t="s">
        <v>191</v>
      </c>
      <c r="D32" s="89">
        <f t="shared" si="1"/>
        <v>3889.4285714285716</v>
      </c>
      <c r="E32" s="99">
        <f t="shared" si="2"/>
        <v>3718.3999999999996</v>
      </c>
      <c r="F32" s="99">
        <f t="shared" si="3"/>
        <v>2672.6</v>
      </c>
      <c r="G32" s="92">
        <v>4550</v>
      </c>
      <c r="H32" s="92">
        <v>4135</v>
      </c>
      <c r="I32" s="92">
        <v>4480</v>
      </c>
      <c r="J32" s="110"/>
      <c r="K32" s="93">
        <v>4070</v>
      </c>
      <c r="L32" s="93">
        <v>3600</v>
      </c>
      <c r="M32" s="100">
        <v>320</v>
      </c>
      <c r="N32" s="102">
        <v>230</v>
      </c>
      <c r="O32" s="48">
        <f t="shared" si="4"/>
        <v>7</v>
      </c>
      <c r="Q32" s="48">
        <f t="shared" si="0"/>
        <v>28</v>
      </c>
      <c r="R32" s="51" t="s">
        <v>190</v>
      </c>
      <c r="S32" s="50">
        <f t="shared" si="5"/>
        <v>289.2071059565028</v>
      </c>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row>
    <row r="33" spans="1:1014" x14ac:dyDescent="0.25">
      <c r="A33" s="48">
        <v>29</v>
      </c>
      <c r="B33" s="88" t="s">
        <v>192</v>
      </c>
      <c r="C33" s="88" t="s">
        <v>46</v>
      </c>
      <c r="D33" s="89">
        <f t="shared" si="1"/>
        <v>3160.2</v>
      </c>
      <c r="E33" s="99">
        <f t="shared" si="2"/>
        <v>3718.3999999999996</v>
      </c>
      <c r="F33" s="99">
        <f t="shared" si="3"/>
        <v>3137.3999999999996</v>
      </c>
      <c r="G33" s="93"/>
      <c r="H33" s="93">
        <v>2835</v>
      </c>
      <c r="I33" s="92">
        <v>2950</v>
      </c>
      <c r="J33" s="110"/>
      <c r="K33" s="110"/>
      <c r="L33" s="93"/>
      <c r="M33" s="100">
        <v>320</v>
      </c>
      <c r="N33" s="100">
        <v>270</v>
      </c>
      <c r="O33" s="48">
        <f t="shared" si="4"/>
        <v>4</v>
      </c>
      <c r="Q33" s="48">
        <f t="shared" si="0"/>
        <v>29</v>
      </c>
      <c r="R33" s="51" t="s">
        <v>192</v>
      </c>
      <c r="S33" s="50">
        <f t="shared" si="5"/>
        <v>234.98369476625948</v>
      </c>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c r="AJY33" s="2"/>
      <c r="AJZ33" s="2"/>
      <c r="AKA33" s="2"/>
      <c r="AKB33" s="2"/>
      <c r="AKC33" s="2"/>
      <c r="AKD33" s="2"/>
      <c r="AKE33" s="2"/>
      <c r="AKF33" s="2"/>
      <c r="AKG33" s="2"/>
      <c r="AKH33" s="2"/>
      <c r="AKI33" s="2"/>
      <c r="AKJ33" s="2"/>
      <c r="AKK33" s="2"/>
      <c r="AKL33" s="2"/>
      <c r="AKM33" s="2"/>
      <c r="AKN33" s="2"/>
      <c r="AKO33" s="2"/>
      <c r="AKP33" s="2"/>
      <c r="AKQ33" s="2"/>
      <c r="AKR33" s="2"/>
      <c r="AKS33" s="2"/>
      <c r="AKT33" s="2"/>
      <c r="AKU33" s="2"/>
      <c r="AKV33" s="2"/>
      <c r="AKW33" s="2"/>
      <c r="AKX33" s="2"/>
      <c r="AKY33" s="2"/>
      <c r="AKZ33" s="2"/>
      <c r="ALA33" s="2"/>
      <c r="ALB33" s="2"/>
      <c r="ALC33" s="2"/>
      <c r="ALD33" s="2"/>
      <c r="ALE33" s="2"/>
      <c r="ALF33" s="2"/>
      <c r="ALG33" s="2"/>
      <c r="ALH33" s="2"/>
      <c r="ALI33" s="2"/>
      <c r="ALJ33" s="2"/>
      <c r="ALK33" s="2"/>
      <c r="ALL33" s="2"/>
      <c r="ALM33" s="2"/>
      <c r="ALN33" s="2"/>
      <c r="ALO33" s="2"/>
      <c r="ALP33" s="2"/>
      <c r="ALQ33" s="2"/>
      <c r="ALR33" s="2"/>
      <c r="ALS33" s="2"/>
      <c r="ALT33" s="2"/>
      <c r="ALU33" s="2"/>
      <c r="ALV33" s="2"/>
      <c r="ALW33" s="2"/>
      <c r="ALX33" s="2"/>
      <c r="ALY33" s="2"/>
      <c r="ALZ33" s="2"/>
    </row>
    <row r="34" spans="1:1014" x14ac:dyDescent="0.25">
      <c r="A34" s="48">
        <v>30</v>
      </c>
      <c r="B34" s="88" t="s">
        <v>295</v>
      </c>
      <c r="C34" s="88" t="s">
        <v>296</v>
      </c>
      <c r="D34" s="89">
        <f t="shared" si="1"/>
        <v>3413.8857142857146</v>
      </c>
      <c r="E34" s="99">
        <f t="shared" si="2"/>
        <v>2440.1999999999998</v>
      </c>
      <c r="F34" s="99">
        <f t="shared" si="3"/>
        <v>0</v>
      </c>
      <c r="G34" s="104">
        <v>3750</v>
      </c>
      <c r="H34" s="92">
        <v>3655</v>
      </c>
      <c r="I34" s="104">
        <v>3680</v>
      </c>
      <c r="J34" s="104">
        <v>3482</v>
      </c>
      <c r="K34" s="93">
        <v>3640</v>
      </c>
      <c r="L34" s="93">
        <v>3250</v>
      </c>
      <c r="M34" s="102">
        <v>210</v>
      </c>
      <c r="N34" s="102"/>
      <c r="O34" s="48">
        <f t="shared" si="4"/>
        <v>7</v>
      </c>
      <c r="Q34" s="48">
        <f t="shared" si="0"/>
        <v>30</v>
      </c>
      <c r="R34" s="51" t="s">
        <v>295</v>
      </c>
      <c r="S34" s="50">
        <f t="shared" si="5"/>
        <v>253.84705988627559</v>
      </c>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c r="AJY34" s="2"/>
      <c r="AJZ34" s="2"/>
      <c r="AKA34" s="2"/>
      <c r="AKB34" s="2"/>
      <c r="AKC34" s="2"/>
      <c r="AKD34" s="2"/>
      <c r="AKE34" s="2"/>
      <c r="AKF34" s="2"/>
      <c r="AKG34" s="2"/>
      <c r="AKH34" s="2"/>
      <c r="AKI34" s="2"/>
      <c r="AKJ34" s="2"/>
      <c r="AKK34" s="2"/>
      <c r="AKL34" s="2"/>
      <c r="AKM34" s="2"/>
      <c r="AKN34" s="2"/>
      <c r="AKO34" s="2"/>
      <c r="AKP34" s="2"/>
      <c r="AKQ34" s="2"/>
      <c r="AKR34" s="2"/>
      <c r="AKS34" s="2"/>
      <c r="AKT34" s="2"/>
      <c r="AKU34" s="2"/>
      <c r="AKV34" s="2"/>
      <c r="AKW34" s="2"/>
      <c r="AKX34" s="2"/>
      <c r="AKY34" s="2"/>
      <c r="AKZ34" s="2"/>
      <c r="ALA34" s="2"/>
      <c r="ALB34" s="2"/>
      <c r="ALC34" s="2"/>
      <c r="ALD34" s="2"/>
      <c r="ALE34" s="2"/>
      <c r="ALF34" s="2"/>
      <c r="ALG34" s="2"/>
      <c r="ALH34" s="2"/>
      <c r="ALI34" s="2"/>
      <c r="ALJ34" s="2"/>
      <c r="ALK34" s="2"/>
      <c r="ALL34" s="2"/>
      <c r="ALM34" s="2"/>
      <c r="ALN34" s="2"/>
      <c r="ALO34" s="2"/>
      <c r="ALP34" s="2"/>
      <c r="ALQ34" s="2"/>
      <c r="ALR34" s="2"/>
      <c r="ALS34" s="2"/>
      <c r="ALT34" s="2"/>
      <c r="ALU34" s="2"/>
      <c r="ALV34" s="2"/>
      <c r="ALW34" s="2"/>
      <c r="ALX34" s="2"/>
      <c r="ALY34" s="2"/>
      <c r="ALZ34" s="2"/>
    </row>
    <row r="35" spans="1:1014" x14ac:dyDescent="0.25">
      <c r="A35" s="48">
        <v>31</v>
      </c>
      <c r="B35" s="88" t="s">
        <v>258</v>
      </c>
      <c r="C35" s="88" t="s">
        <v>46</v>
      </c>
      <c r="D35" s="89">
        <f t="shared" si="1"/>
        <v>2829</v>
      </c>
      <c r="E35" s="99">
        <f t="shared" si="2"/>
        <v>0</v>
      </c>
      <c r="F35" s="99">
        <f t="shared" si="3"/>
        <v>0</v>
      </c>
      <c r="G35" s="92">
        <v>3100</v>
      </c>
      <c r="H35" s="92">
        <v>2835</v>
      </c>
      <c r="I35" s="93">
        <v>2980</v>
      </c>
      <c r="J35" s="110"/>
      <c r="K35" s="93">
        <v>2680</v>
      </c>
      <c r="L35" s="93">
        <v>2550</v>
      </c>
      <c r="M35" s="102"/>
      <c r="N35" s="101"/>
      <c r="O35" s="48">
        <f t="shared" si="4"/>
        <v>5</v>
      </c>
      <c r="Q35" s="48">
        <f t="shared" si="0"/>
        <v>31</v>
      </c>
      <c r="R35" s="51" t="s">
        <v>258</v>
      </c>
      <c r="S35" s="50">
        <f t="shared" si="5"/>
        <v>210.35658265101833</v>
      </c>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c r="AJY35" s="2"/>
      <c r="AJZ35" s="2"/>
      <c r="AKA35" s="2"/>
      <c r="AKB35" s="2"/>
      <c r="AKC35" s="2"/>
      <c r="AKD35" s="2"/>
      <c r="AKE35" s="2"/>
      <c r="AKF35" s="2"/>
      <c r="AKG35" s="2"/>
      <c r="AKH35" s="2"/>
      <c r="AKI35" s="2"/>
      <c r="AKJ35" s="2"/>
      <c r="AKK35" s="2"/>
      <c r="AKL35" s="2"/>
      <c r="AKM35" s="2"/>
      <c r="AKN35" s="2"/>
      <c r="AKO35" s="2"/>
      <c r="AKP35" s="2"/>
      <c r="AKQ35" s="2"/>
      <c r="AKR35" s="2"/>
      <c r="AKS35" s="2"/>
      <c r="AKT35" s="2"/>
      <c r="AKU35" s="2"/>
      <c r="AKV35" s="2"/>
      <c r="AKW35" s="2"/>
      <c r="AKX35" s="2"/>
      <c r="AKY35" s="2"/>
      <c r="AKZ35" s="2"/>
      <c r="ALA35" s="2"/>
      <c r="ALB35" s="2"/>
      <c r="ALC35" s="2"/>
      <c r="ALD35" s="2"/>
      <c r="ALE35" s="2"/>
      <c r="ALF35" s="2"/>
      <c r="ALG35" s="2"/>
      <c r="ALH35" s="2"/>
      <c r="ALI35" s="2"/>
      <c r="ALJ35" s="2"/>
      <c r="ALK35" s="2"/>
      <c r="ALL35" s="2"/>
      <c r="ALM35" s="2"/>
      <c r="ALN35" s="2"/>
      <c r="ALO35" s="2"/>
      <c r="ALP35" s="2"/>
      <c r="ALQ35" s="2"/>
      <c r="ALR35" s="2"/>
      <c r="ALS35" s="2"/>
      <c r="ALT35" s="2"/>
      <c r="ALU35" s="2"/>
      <c r="ALV35" s="2"/>
      <c r="ALW35" s="2"/>
      <c r="ALX35" s="2"/>
      <c r="ALY35" s="2"/>
      <c r="ALZ35" s="2"/>
    </row>
    <row r="36" spans="1:1014" x14ac:dyDescent="0.25">
      <c r="A36" s="48">
        <v>32</v>
      </c>
      <c r="B36" s="88" t="s">
        <v>297</v>
      </c>
      <c r="C36" s="88" t="s">
        <v>298</v>
      </c>
      <c r="D36" s="89">
        <f t="shared" si="1"/>
        <v>3656.1374999999998</v>
      </c>
      <c r="E36" s="99">
        <f t="shared" si="2"/>
        <v>4066.9999999999995</v>
      </c>
      <c r="F36" s="99">
        <f t="shared" si="3"/>
        <v>4125.0999999999995</v>
      </c>
      <c r="G36" s="104">
        <v>3750</v>
      </c>
      <c r="H36" s="104">
        <v>3655</v>
      </c>
      <c r="I36" s="104">
        <v>3680</v>
      </c>
      <c r="J36" s="104">
        <v>3482</v>
      </c>
      <c r="K36" s="93">
        <v>3390</v>
      </c>
      <c r="L36" s="95">
        <v>3100</v>
      </c>
      <c r="M36" s="100">
        <v>350</v>
      </c>
      <c r="N36" s="102">
        <v>355</v>
      </c>
      <c r="O36" s="48">
        <f t="shared" si="4"/>
        <v>8</v>
      </c>
      <c r="Q36" s="48">
        <f t="shared" si="0"/>
        <v>32</v>
      </c>
      <c r="R36" s="51" t="s">
        <v>297</v>
      </c>
      <c r="S36" s="50">
        <f t="shared" si="5"/>
        <v>271.86022983465449</v>
      </c>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c r="AJY36" s="2"/>
      <c r="AJZ36" s="2"/>
      <c r="AKA36" s="2"/>
      <c r="AKB36" s="2"/>
      <c r="AKC36" s="2"/>
      <c r="AKD36" s="2"/>
      <c r="AKE36" s="2"/>
      <c r="AKF36" s="2"/>
      <c r="AKG36" s="2"/>
      <c r="AKH36" s="2"/>
      <c r="AKI36" s="2"/>
      <c r="AKJ36" s="2"/>
      <c r="AKK36" s="2"/>
      <c r="AKL36" s="2"/>
      <c r="AKM36" s="2"/>
      <c r="AKN36" s="2"/>
      <c r="AKO36" s="2"/>
      <c r="AKP36" s="2"/>
      <c r="AKQ36" s="2"/>
      <c r="AKR36" s="2"/>
      <c r="AKS36" s="2"/>
      <c r="AKT36" s="2"/>
      <c r="AKU36" s="2"/>
      <c r="AKV36" s="2"/>
      <c r="AKW36" s="2"/>
      <c r="AKX36" s="2"/>
      <c r="AKY36" s="2"/>
      <c r="AKZ36" s="2"/>
      <c r="ALA36" s="2"/>
      <c r="ALB36" s="2"/>
      <c r="ALC36" s="2"/>
      <c r="ALD36" s="2"/>
      <c r="ALE36" s="2"/>
      <c r="ALF36" s="2"/>
      <c r="ALG36" s="2"/>
      <c r="ALH36" s="2"/>
      <c r="ALI36" s="2"/>
      <c r="ALJ36" s="2"/>
      <c r="ALK36" s="2"/>
      <c r="ALL36" s="2"/>
      <c r="ALM36" s="2"/>
      <c r="ALN36" s="2"/>
      <c r="ALO36" s="2"/>
      <c r="ALP36" s="2"/>
      <c r="ALQ36" s="2"/>
      <c r="ALR36" s="2"/>
      <c r="ALS36" s="2"/>
      <c r="ALT36" s="2"/>
      <c r="ALU36" s="2"/>
      <c r="ALV36" s="2"/>
      <c r="ALW36" s="2"/>
      <c r="ALX36" s="2"/>
      <c r="ALY36" s="2"/>
      <c r="ALZ36" s="2"/>
    </row>
    <row r="37" spans="1:1014" x14ac:dyDescent="0.25">
      <c r="A37" s="48">
        <v>33</v>
      </c>
      <c r="B37" s="88" t="s">
        <v>38</v>
      </c>
      <c r="C37" s="88" t="s">
        <v>68</v>
      </c>
      <c r="D37" s="89">
        <f t="shared" si="1"/>
        <v>3120.1</v>
      </c>
      <c r="E37" s="99">
        <f t="shared" si="2"/>
        <v>3718.3999999999996</v>
      </c>
      <c r="F37" s="99">
        <f t="shared" si="3"/>
        <v>3137.3999999999996</v>
      </c>
      <c r="G37" s="92">
        <v>3100</v>
      </c>
      <c r="H37" s="92">
        <v>3125</v>
      </c>
      <c r="I37" s="92">
        <v>3030</v>
      </c>
      <c r="J37" s="93">
        <v>3290</v>
      </c>
      <c r="K37" s="93">
        <v>3010</v>
      </c>
      <c r="L37" s="93">
        <v>2550</v>
      </c>
      <c r="M37" s="100">
        <v>320</v>
      </c>
      <c r="N37" s="100">
        <v>270</v>
      </c>
      <c r="O37" s="48">
        <f t="shared" si="4"/>
        <v>8</v>
      </c>
      <c r="Q37" s="48">
        <f t="shared" si="0"/>
        <v>33</v>
      </c>
      <c r="R37" s="51" t="s">
        <v>38</v>
      </c>
      <c r="S37" s="50">
        <f t="shared" si="5"/>
        <v>232.00197014119559</v>
      </c>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c r="AJY37" s="2"/>
      <c r="AJZ37" s="2"/>
      <c r="AKA37" s="2"/>
      <c r="AKB37" s="2"/>
      <c r="AKC37" s="2"/>
      <c r="AKD37" s="2"/>
      <c r="AKE37" s="2"/>
      <c r="AKF37" s="2"/>
      <c r="AKG37" s="2"/>
      <c r="AKH37" s="2"/>
      <c r="AKI37" s="2"/>
      <c r="AKJ37" s="2"/>
      <c r="AKK37" s="2"/>
      <c r="AKL37" s="2"/>
      <c r="AKM37" s="2"/>
      <c r="AKN37" s="2"/>
      <c r="AKO37" s="2"/>
      <c r="AKP37" s="2"/>
      <c r="AKQ37" s="2"/>
      <c r="AKR37" s="2"/>
      <c r="AKS37" s="2"/>
      <c r="AKT37" s="2"/>
      <c r="AKU37" s="2"/>
      <c r="AKV37" s="2"/>
      <c r="AKW37" s="2"/>
      <c r="AKX37" s="2"/>
      <c r="AKY37" s="2"/>
      <c r="AKZ37" s="2"/>
      <c r="ALA37" s="2"/>
      <c r="ALB37" s="2"/>
      <c r="ALC37" s="2"/>
      <c r="ALD37" s="2"/>
      <c r="ALE37" s="2"/>
      <c r="ALF37" s="2"/>
      <c r="ALG37" s="2"/>
      <c r="ALH37" s="2"/>
      <c r="ALI37" s="2"/>
      <c r="ALJ37" s="2"/>
      <c r="ALK37" s="2"/>
      <c r="ALL37" s="2"/>
      <c r="ALM37" s="2"/>
      <c r="ALN37" s="2"/>
      <c r="ALO37" s="2"/>
      <c r="ALP37" s="2"/>
      <c r="ALQ37" s="2"/>
      <c r="ALR37" s="2"/>
      <c r="ALS37" s="2"/>
      <c r="ALT37" s="2"/>
      <c r="ALU37" s="2"/>
      <c r="ALV37" s="2"/>
      <c r="ALW37" s="2"/>
      <c r="ALX37" s="2"/>
      <c r="ALY37" s="2"/>
      <c r="ALZ37" s="2"/>
    </row>
    <row r="38" spans="1:1014" x14ac:dyDescent="0.25">
      <c r="A38" s="48">
        <v>34</v>
      </c>
      <c r="B38" s="88" t="s">
        <v>353</v>
      </c>
      <c r="C38" s="88" t="s">
        <v>321</v>
      </c>
      <c r="D38" s="89">
        <f t="shared" si="1"/>
        <v>3733.9714285714285</v>
      </c>
      <c r="E38" s="99">
        <f t="shared" si="2"/>
        <v>2440.1999999999998</v>
      </c>
      <c r="F38" s="99">
        <f t="shared" si="3"/>
        <v>2672.6</v>
      </c>
      <c r="G38" s="92">
        <v>4550</v>
      </c>
      <c r="H38" s="104">
        <v>5455</v>
      </c>
      <c r="I38" s="104">
        <v>4480</v>
      </c>
      <c r="J38" s="110"/>
      <c r="K38" s="93">
        <v>3390</v>
      </c>
      <c r="L38" s="95">
        <v>3150</v>
      </c>
      <c r="M38" s="102">
        <v>210</v>
      </c>
      <c r="N38" s="101">
        <v>230</v>
      </c>
      <c r="O38" s="48">
        <f t="shared" si="4"/>
        <v>7</v>
      </c>
      <c r="Q38" s="48">
        <f t="shared" si="0"/>
        <v>34</v>
      </c>
      <c r="R38" s="51" t="s">
        <v>320</v>
      </c>
      <c r="S38" s="50">
        <f t="shared" si="5"/>
        <v>277.64774458495111</v>
      </c>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c r="AJY38" s="2"/>
      <c r="AJZ38" s="2"/>
      <c r="AKA38" s="2"/>
      <c r="AKB38" s="2"/>
      <c r="AKC38" s="2"/>
      <c r="AKD38" s="2"/>
      <c r="AKE38" s="2"/>
      <c r="AKF38" s="2"/>
      <c r="AKG38" s="2"/>
      <c r="AKH38" s="2"/>
      <c r="AKI38" s="2"/>
      <c r="AKJ38" s="2"/>
      <c r="AKK38" s="2"/>
      <c r="AKL38" s="2"/>
      <c r="AKM38" s="2"/>
      <c r="AKN38" s="2"/>
      <c r="AKO38" s="2"/>
      <c r="AKP38" s="2"/>
      <c r="AKQ38" s="2"/>
      <c r="AKR38" s="2"/>
      <c r="AKS38" s="2"/>
      <c r="AKT38" s="2"/>
      <c r="AKU38" s="2"/>
      <c r="AKV38" s="2"/>
      <c r="AKW38" s="2"/>
      <c r="AKX38" s="2"/>
      <c r="AKY38" s="2"/>
      <c r="AKZ38" s="2"/>
      <c r="ALA38" s="2"/>
      <c r="ALB38" s="2"/>
      <c r="ALC38" s="2"/>
      <c r="ALD38" s="2"/>
      <c r="ALE38" s="2"/>
      <c r="ALF38" s="2"/>
      <c r="ALG38" s="2"/>
      <c r="ALH38" s="2"/>
      <c r="ALI38" s="2"/>
      <c r="ALJ38" s="2"/>
      <c r="ALK38" s="2"/>
      <c r="ALL38" s="2"/>
      <c r="ALM38" s="2"/>
      <c r="ALN38" s="2"/>
      <c r="ALO38" s="2"/>
      <c r="ALP38" s="2"/>
      <c r="ALQ38" s="2"/>
      <c r="ALR38" s="2"/>
      <c r="ALS38" s="2"/>
      <c r="ALT38" s="2"/>
      <c r="ALU38" s="2"/>
      <c r="ALV38" s="2"/>
      <c r="ALW38" s="2"/>
      <c r="ALX38" s="2"/>
      <c r="ALY38" s="2"/>
      <c r="ALZ38" s="2"/>
    </row>
    <row r="39" spans="1:1014" x14ac:dyDescent="0.25">
      <c r="A39" s="48">
        <v>35</v>
      </c>
      <c r="B39" s="88" t="s">
        <v>299</v>
      </c>
      <c r="C39" s="88" t="s">
        <v>300</v>
      </c>
      <c r="D39" s="89">
        <f t="shared" si="1"/>
        <v>3868.8714285714282</v>
      </c>
      <c r="E39" s="99">
        <f t="shared" si="2"/>
        <v>0</v>
      </c>
      <c r="F39" s="99">
        <f t="shared" si="3"/>
        <v>4125.0999999999995</v>
      </c>
      <c r="G39" s="104">
        <v>4550</v>
      </c>
      <c r="H39" s="104">
        <v>3655</v>
      </c>
      <c r="I39" s="104">
        <v>4480</v>
      </c>
      <c r="J39" s="104">
        <v>3482</v>
      </c>
      <c r="K39" s="93">
        <v>3690</v>
      </c>
      <c r="L39" s="95">
        <v>3100</v>
      </c>
      <c r="M39" s="101"/>
      <c r="N39" s="102">
        <v>355</v>
      </c>
      <c r="O39" s="48">
        <f t="shared" si="4"/>
        <v>7</v>
      </c>
      <c r="Q39" s="48">
        <f t="shared" si="0"/>
        <v>35</v>
      </c>
      <c r="R39" s="51" t="s">
        <v>299</v>
      </c>
      <c r="S39" s="50">
        <f t="shared" si="5"/>
        <v>287.67853390966735</v>
      </c>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c r="AJY39" s="2"/>
      <c r="AJZ39" s="2"/>
      <c r="AKA39" s="2"/>
      <c r="AKB39" s="2"/>
      <c r="AKC39" s="2"/>
      <c r="AKD39" s="2"/>
      <c r="AKE39" s="2"/>
      <c r="AKF39" s="2"/>
      <c r="AKG39" s="2"/>
      <c r="AKH39" s="2"/>
      <c r="AKI39" s="2"/>
      <c r="AKJ39" s="2"/>
      <c r="AKK39" s="2"/>
      <c r="AKL39" s="2"/>
      <c r="AKM39" s="2"/>
      <c r="AKN39" s="2"/>
      <c r="AKO39" s="2"/>
      <c r="AKP39" s="2"/>
      <c r="AKQ39" s="2"/>
      <c r="AKR39" s="2"/>
      <c r="AKS39" s="2"/>
      <c r="AKT39" s="2"/>
      <c r="AKU39" s="2"/>
      <c r="AKV39" s="2"/>
      <c r="AKW39" s="2"/>
      <c r="AKX39" s="2"/>
      <c r="AKY39" s="2"/>
      <c r="AKZ39" s="2"/>
      <c r="ALA39" s="2"/>
      <c r="ALB39" s="2"/>
      <c r="ALC39" s="2"/>
      <c r="ALD39" s="2"/>
      <c r="ALE39" s="2"/>
      <c r="ALF39" s="2"/>
      <c r="ALG39" s="2"/>
      <c r="ALH39" s="2"/>
      <c r="ALI39" s="2"/>
      <c r="ALJ39" s="2"/>
      <c r="ALK39" s="2"/>
      <c r="ALL39" s="2"/>
      <c r="ALM39" s="2"/>
      <c r="ALN39" s="2"/>
      <c r="ALO39" s="2"/>
      <c r="ALP39" s="2"/>
      <c r="ALQ39" s="2"/>
      <c r="ALR39" s="2"/>
      <c r="ALS39" s="2"/>
      <c r="ALT39" s="2"/>
      <c r="ALU39" s="2"/>
      <c r="ALV39" s="2"/>
      <c r="ALW39" s="2"/>
      <c r="ALX39" s="2"/>
      <c r="ALY39" s="2"/>
      <c r="ALZ39" s="2"/>
    </row>
    <row r="40" spans="1:1014" x14ac:dyDescent="0.25">
      <c r="A40" s="48">
        <v>36</v>
      </c>
      <c r="B40" s="88" t="s">
        <v>19</v>
      </c>
      <c r="C40" s="88" t="s">
        <v>47</v>
      </c>
      <c r="D40" s="89">
        <f t="shared" si="1"/>
        <v>3454.8285714285712</v>
      </c>
      <c r="E40" s="99">
        <f t="shared" si="2"/>
        <v>3718.3999999999996</v>
      </c>
      <c r="F40" s="99">
        <f t="shared" si="3"/>
        <v>3137.3999999999996</v>
      </c>
      <c r="G40" s="92">
        <v>3950</v>
      </c>
      <c r="H40" s="92">
        <v>4120</v>
      </c>
      <c r="I40" s="93">
        <v>3880</v>
      </c>
      <c r="J40" s="93">
        <v>1488</v>
      </c>
      <c r="K40" s="93">
        <v>3890</v>
      </c>
      <c r="L40" s="93"/>
      <c r="M40" s="100">
        <v>320</v>
      </c>
      <c r="N40" s="100">
        <v>270</v>
      </c>
      <c r="O40" s="48">
        <f t="shared" si="4"/>
        <v>7</v>
      </c>
      <c r="Q40" s="48">
        <f t="shared" si="0"/>
        <v>36</v>
      </c>
      <c r="R40" s="51" t="s">
        <v>19</v>
      </c>
      <c r="S40" s="50">
        <f t="shared" si="5"/>
        <v>256.89145702750579</v>
      </c>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c r="AJY40" s="2"/>
      <c r="AJZ40" s="2"/>
      <c r="AKA40" s="2"/>
      <c r="AKB40" s="2"/>
      <c r="AKC40" s="2"/>
      <c r="AKD40" s="2"/>
      <c r="AKE40" s="2"/>
      <c r="AKF40" s="2"/>
      <c r="AKG40" s="2"/>
      <c r="AKH40" s="2"/>
      <c r="AKI40" s="2"/>
      <c r="AKJ40" s="2"/>
      <c r="AKK40" s="2"/>
      <c r="AKL40" s="2"/>
      <c r="AKM40" s="2"/>
      <c r="AKN40" s="2"/>
      <c r="AKO40" s="2"/>
      <c r="AKP40" s="2"/>
      <c r="AKQ40" s="2"/>
      <c r="AKR40" s="2"/>
      <c r="AKS40" s="2"/>
      <c r="AKT40" s="2"/>
      <c r="AKU40" s="2"/>
      <c r="AKV40" s="2"/>
      <c r="AKW40" s="2"/>
      <c r="AKX40" s="2"/>
      <c r="AKY40" s="2"/>
      <c r="AKZ40" s="2"/>
      <c r="ALA40" s="2"/>
      <c r="ALB40" s="2"/>
      <c r="ALC40" s="2"/>
      <c r="ALD40" s="2"/>
      <c r="ALE40" s="2"/>
      <c r="ALF40" s="2"/>
      <c r="ALG40" s="2"/>
      <c r="ALH40" s="2"/>
      <c r="ALI40" s="2"/>
      <c r="ALJ40" s="2"/>
      <c r="ALK40" s="2"/>
      <c r="ALL40" s="2"/>
      <c r="ALM40" s="2"/>
      <c r="ALN40" s="2"/>
      <c r="ALO40" s="2"/>
      <c r="ALP40" s="2"/>
      <c r="ALQ40" s="2"/>
      <c r="ALR40" s="2"/>
      <c r="ALS40" s="2"/>
      <c r="ALT40" s="2"/>
      <c r="ALU40" s="2"/>
      <c r="ALV40" s="2"/>
      <c r="ALW40" s="2"/>
      <c r="ALX40" s="2"/>
      <c r="ALY40" s="2"/>
      <c r="ALZ40" s="2"/>
    </row>
    <row r="41" spans="1:1014" x14ac:dyDescent="0.25">
      <c r="A41" s="48">
        <v>37</v>
      </c>
      <c r="B41" s="88" t="s">
        <v>193</v>
      </c>
      <c r="C41" s="88" t="s">
        <v>371</v>
      </c>
      <c r="D41" s="89">
        <f t="shared" si="1"/>
        <v>5016.9571428571426</v>
      </c>
      <c r="E41" s="99">
        <f t="shared" si="2"/>
        <v>5229</v>
      </c>
      <c r="F41" s="99">
        <f t="shared" si="3"/>
        <v>5054.7</v>
      </c>
      <c r="G41" s="92">
        <v>5000</v>
      </c>
      <c r="H41" s="92">
        <v>5715</v>
      </c>
      <c r="I41" s="92">
        <v>4930</v>
      </c>
      <c r="J41" s="93"/>
      <c r="K41" s="93">
        <v>4590</v>
      </c>
      <c r="L41" s="93">
        <v>4600</v>
      </c>
      <c r="M41" s="100">
        <v>450</v>
      </c>
      <c r="N41" s="101">
        <v>435</v>
      </c>
      <c r="O41" s="48">
        <f t="shared" si="4"/>
        <v>7</v>
      </c>
      <c r="Q41" s="48">
        <f t="shared" si="0"/>
        <v>37</v>
      </c>
      <c r="R41" s="51" t="s">
        <v>193</v>
      </c>
      <c r="S41" s="50">
        <f t="shared" si="5"/>
        <v>373.04699889644587</v>
      </c>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c r="AJY41" s="2"/>
      <c r="AJZ41" s="2"/>
      <c r="AKA41" s="2"/>
      <c r="AKB41" s="2"/>
      <c r="AKC41" s="2"/>
      <c r="AKD41" s="2"/>
      <c r="AKE41" s="2"/>
      <c r="AKF41" s="2"/>
      <c r="AKG41" s="2"/>
      <c r="AKH41" s="2"/>
      <c r="AKI41" s="2"/>
      <c r="AKJ41" s="2"/>
      <c r="AKK41" s="2"/>
      <c r="AKL41" s="2"/>
      <c r="AKM41" s="2"/>
      <c r="AKN41" s="2"/>
      <c r="AKO41" s="2"/>
      <c r="AKP41" s="2"/>
      <c r="AKQ41" s="2"/>
      <c r="AKR41" s="2"/>
      <c r="AKS41" s="2"/>
      <c r="AKT41" s="2"/>
      <c r="AKU41" s="2"/>
      <c r="AKV41" s="2"/>
      <c r="AKW41" s="2"/>
      <c r="AKX41" s="2"/>
      <c r="AKY41" s="2"/>
      <c r="AKZ41" s="2"/>
      <c r="ALA41" s="2"/>
      <c r="ALB41" s="2"/>
      <c r="ALC41" s="2"/>
      <c r="ALD41" s="2"/>
      <c r="ALE41" s="2"/>
      <c r="ALF41" s="2"/>
      <c r="ALG41" s="2"/>
      <c r="ALH41" s="2"/>
      <c r="ALI41" s="2"/>
      <c r="ALJ41" s="2"/>
      <c r="ALK41" s="2"/>
      <c r="ALL41" s="2"/>
      <c r="ALM41" s="2"/>
      <c r="ALN41" s="2"/>
      <c r="ALO41" s="2"/>
      <c r="ALP41" s="2"/>
      <c r="ALQ41" s="2"/>
      <c r="ALR41" s="2"/>
      <c r="ALS41" s="2"/>
      <c r="ALT41" s="2"/>
      <c r="ALU41" s="2"/>
      <c r="ALV41" s="2"/>
      <c r="ALW41" s="2"/>
      <c r="ALX41" s="2"/>
      <c r="ALY41" s="2"/>
      <c r="ALZ41" s="2"/>
    </row>
    <row r="42" spans="1:1014" x14ac:dyDescent="0.25">
      <c r="A42" s="48">
        <v>38</v>
      </c>
      <c r="B42" s="88" t="s">
        <v>259</v>
      </c>
      <c r="C42" s="88" t="s">
        <v>47</v>
      </c>
      <c r="D42" s="89">
        <f t="shared" si="1"/>
        <v>4393</v>
      </c>
      <c r="E42" s="99">
        <f t="shared" si="2"/>
        <v>0</v>
      </c>
      <c r="F42" s="99">
        <f t="shared" si="3"/>
        <v>0</v>
      </c>
      <c r="G42" s="92">
        <v>4550</v>
      </c>
      <c r="H42" s="92">
        <v>4575</v>
      </c>
      <c r="I42" s="104">
        <v>4480</v>
      </c>
      <c r="J42" s="110"/>
      <c r="K42" s="93">
        <v>4110</v>
      </c>
      <c r="L42" s="93">
        <v>4250</v>
      </c>
      <c r="M42" s="101"/>
      <c r="N42" s="101"/>
      <c r="O42" s="48">
        <f t="shared" si="4"/>
        <v>5</v>
      </c>
      <c r="Q42" s="48">
        <f t="shared" si="0"/>
        <v>38</v>
      </c>
      <c r="R42" s="51" t="s">
        <v>259</v>
      </c>
      <c r="S42" s="50">
        <f t="shared" si="5"/>
        <v>326.65127875076831</v>
      </c>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row>
    <row r="43" spans="1:1014" x14ac:dyDescent="0.25">
      <c r="A43" s="48">
        <v>39</v>
      </c>
      <c r="B43" s="88" t="s">
        <v>335</v>
      </c>
      <c r="C43" s="88" t="s">
        <v>336</v>
      </c>
      <c r="D43" s="89">
        <f t="shared" si="1"/>
        <v>5225</v>
      </c>
      <c r="E43" s="99">
        <f t="shared" si="2"/>
        <v>0</v>
      </c>
      <c r="F43" s="99">
        <f t="shared" si="3"/>
        <v>0</v>
      </c>
      <c r="G43" s="104">
        <v>5300</v>
      </c>
      <c r="H43" s="104"/>
      <c r="I43" s="104"/>
      <c r="J43" s="110"/>
      <c r="K43" s="110"/>
      <c r="L43" s="93">
        <v>5150</v>
      </c>
      <c r="M43" s="101"/>
      <c r="N43" s="101"/>
      <c r="O43" s="48">
        <f t="shared" si="4"/>
        <v>2</v>
      </c>
      <c r="Q43" s="48">
        <f t="shared" si="0"/>
        <v>39</v>
      </c>
      <c r="R43" s="51" t="s">
        <v>335</v>
      </c>
      <c r="S43" s="50">
        <f t="shared" si="5"/>
        <v>388.51648792915194</v>
      </c>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row>
    <row r="44" spans="1:1014" x14ac:dyDescent="0.25">
      <c r="A44" s="48">
        <v>40</v>
      </c>
      <c r="B44" s="88" t="s">
        <v>194</v>
      </c>
      <c r="C44" s="88" t="s">
        <v>195</v>
      </c>
      <c r="D44" s="89">
        <f t="shared" si="1"/>
        <v>4172.3857142857141</v>
      </c>
      <c r="E44" s="99">
        <f t="shared" si="2"/>
        <v>4531.7999999999993</v>
      </c>
      <c r="F44" s="99">
        <f t="shared" si="3"/>
        <v>4589.8999999999996</v>
      </c>
      <c r="G44" s="92">
        <v>4150</v>
      </c>
      <c r="H44" s="92">
        <v>4445</v>
      </c>
      <c r="I44" s="92">
        <v>4080</v>
      </c>
      <c r="J44" s="110"/>
      <c r="K44" s="93">
        <v>3710</v>
      </c>
      <c r="L44" s="93">
        <v>3700</v>
      </c>
      <c r="M44" s="100">
        <v>390</v>
      </c>
      <c r="N44" s="100">
        <v>395</v>
      </c>
      <c r="O44" s="48">
        <f t="shared" si="4"/>
        <v>7</v>
      </c>
      <c r="Q44" s="48">
        <f t="shared" si="0"/>
        <v>40</v>
      </c>
      <c r="R44" s="51" t="s">
        <v>194</v>
      </c>
      <c r="S44" s="50">
        <f t="shared" si="5"/>
        <v>310.2470132057515</v>
      </c>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row>
    <row r="45" spans="1:1014" x14ac:dyDescent="0.25">
      <c r="A45" s="48">
        <v>41</v>
      </c>
      <c r="B45" s="88" t="s">
        <v>13</v>
      </c>
      <c r="C45" s="88" t="s">
        <v>48</v>
      </c>
      <c r="D45" s="89">
        <f t="shared" si="1"/>
        <v>3301.542857142857</v>
      </c>
      <c r="E45" s="99">
        <f t="shared" si="2"/>
        <v>3718.3999999999996</v>
      </c>
      <c r="F45" s="99">
        <f t="shared" si="3"/>
        <v>3137.3999999999996</v>
      </c>
      <c r="G45" s="92">
        <v>3400</v>
      </c>
      <c r="H45" s="92">
        <v>3595</v>
      </c>
      <c r="I45" s="92">
        <v>3330</v>
      </c>
      <c r="J45" s="110"/>
      <c r="K45" s="93">
        <v>3030</v>
      </c>
      <c r="L45" s="93">
        <v>2900</v>
      </c>
      <c r="M45" s="100">
        <v>320</v>
      </c>
      <c r="N45" s="100">
        <v>270</v>
      </c>
      <c r="O45" s="48">
        <f t="shared" si="4"/>
        <v>7</v>
      </c>
      <c r="Q45" s="48">
        <f t="shared" si="0"/>
        <v>41</v>
      </c>
      <c r="R45" s="51" t="s">
        <v>13</v>
      </c>
      <c r="S45" s="50">
        <f t="shared" si="5"/>
        <v>245.49355705353503</v>
      </c>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row>
    <row r="46" spans="1:1014" x14ac:dyDescent="0.25">
      <c r="A46" s="48">
        <v>42</v>
      </c>
      <c r="B46" s="88" t="s">
        <v>102</v>
      </c>
      <c r="C46" s="88" t="s">
        <v>103</v>
      </c>
      <c r="D46" s="89">
        <f t="shared" si="1"/>
        <v>6037.25</v>
      </c>
      <c r="E46" s="99">
        <f t="shared" si="2"/>
        <v>6971.9999999999991</v>
      </c>
      <c r="F46" s="99">
        <f t="shared" si="3"/>
        <v>6971.9999999999991</v>
      </c>
      <c r="G46" s="93"/>
      <c r="H46" s="93"/>
      <c r="I46" s="104"/>
      <c r="J46" s="93">
        <v>4755</v>
      </c>
      <c r="K46" s="110"/>
      <c r="L46" s="93">
        <v>5450</v>
      </c>
      <c r="M46" s="100">
        <v>600</v>
      </c>
      <c r="N46" s="100">
        <v>600</v>
      </c>
      <c r="O46" s="48">
        <f t="shared" si="4"/>
        <v>4</v>
      </c>
      <c r="Q46" s="48">
        <f t="shared" si="0"/>
        <v>42</v>
      </c>
      <c r="R46" s="51" t="s">
        <v>102</v>
      </c>
      <c r="S46" s="50">
        <f t="shared" si="5"/>
        <v>448.91314196177461</v>
      </c>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row>
    <row r="47" spans="1:1014" x14ac:dyDescent="0.25">
      <c r="A47" s="48">
        <v>43</v>
      </c>
      <c r="B47" s="88" t="s">
        <v>333</v>
      </c>
      <c r="C47" s="88" t="s">
        <v>334</v>
      </c>
      <c r="D47" s="89">
        <f t="shared" si="1"/>
        <v>5843.333333333333</v>
      </c>
      <c r="E47" s="99">
        <f t="shared" si="2"/>
        <v>0</v>
      </c>
      <c r="F47" s="99">
        <f t="shared" si="3"/>
        <v>0</v>
      </c>
      <c r="G47" s="104">
        <v>6000</v>
      </c>
      <c r="H47" s="104"/>
      <c r="I47" s="104">
        <v>5930</v>
      </c>
      <c r="J47" s="110"/>
      <c r="K47" s="110"/>
      <c r="L47" s="93">
        <v>5600</v>
      </c>
      <c r="M47" s="101"/>
      <c r="N47" s="101"/>
      <c r="O47" s="48">
        <f t="shared" si="4"/>
        <v>3</v>
      </c>
      <c r="Q47" s="48">
        <f t="shared" si="0"/>
        <v>43</v>
      </c>
      <c r="R47" s="51" t="s">
        <v>333</v>
      </c>
      <c r="S47" s="50">
        <f t="shared" si="5"/>
        <v>434.4940372183753</v>
      </c>
      <c r="T47" s="5"/>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row>
    <row r="48" spans="1:1014" x14ac:dyDescent="0.25">
      <c r="A48" s="48">
        <v>44</v>
      </c>
      <c r="B48" s="88" t="s">
        <v>260</v>
      </c>
      <c r="C48" s="88" t="s">
        <v>103</v>
      </c>
      <c r="D48" s="89">
        <f t="shared" si="1"/>
        <v>5622.166666666667</v>
      </c>
      <c r="E48" s="99">
        <f t="shared" si="2"/>
        <v>0</v>
      </c>
      <c r="F48" s="99">
        <f t="shared" si="3"/>
        <v>0</v>
      </c>
      <c r="G48" s="92">
        <v>5650</v>
      </c>
      <c r="H48" s="92">
        <v>5730</v>
      </c>
      <c r="I48" s="92">
        <v>5580</v>
      </c>
      <c r="J48" s="93">
        <v>5703</v>
      </c>
      <c r="K48" s="93">
        <v>5620</v>
      </c>
      <c r="L48" s="93">
        <v>5450</v>
      </c>
      <c r="M48" s="101"/>
      <c r="N48" s="101"/>
      <c r="O48" s="48">
        <f t="shared" si="4"/>
        <v>6</v>
      </c>
      <c r="Q48" s="48">
        <f t="shared" si="0"/>
        <v>44</v>
      </c>
      <c r="R48" s="51" t="s">
        <v>260</v>
      </c>
      <c r="S48" s="50">
        <f t="shared" si="5"/>
        <v>418.04869815993885</v>
      </c>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row>
    <row r="49" spans="1:1014" x14ac:dyDescent="0.25">
      <c r="A49" s="48">
        <v>45</v>
      </c>
      <c r="B49" s="88" t="s">
        <v>196</v>
      </c>
      <c r="C49" s="88" t="s">
        <v>197</v>
      </c>
      <c r="D49" s="89">
        <f t="shared" si="1"/>
        <v>3434.2874999999999</v>
      </c>
      <c r="E49" s="99">
        <f t="shared" si="2"/>
        <v>4066.9999999999995</v>
      </c>
      <c r="F49" s="99">
        <f t="shared" si="3"/>
        <v>3660.2999999999997</v>
      </c>
      <c r="G49" s="92">
        <v>3750</v>
      </c>
      <c r="H49" s="92">
        <v>3335</v>
      </c>
      <c r="I49" s="92">
        <v>3680</v>
      </c>
      <c r="J49" s="93">
        <v>3092</v>
      </c>
      <c r="K49" s="93">
        <v>3040</v>
      </c>
      <c r="L49" s="93">
        <v>2850</v>
      </c>
      <c r="M49" s="100">
        <v>350</v>
      </c>
      <c r="N49" s="100">
        <v>315</v>
      </c>
      <c r="O49" s="48">
        <f t="shared" si="4"/>
        <v>8</v>
      </c>
      <c r="Q49" s="48">
        <f t="shared" si="0"/>
        <v>45</v>
      </c>
      <c r="R49" s="51" t="s">
        <v>196</v>
      </c>
      <c r="S49" s="50">
        <f t="shared" si="5"/>
        <v>255.36408000746169</v>
      </c>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c r="AJY49" s="2"/>
      <c r="AJZ49" s="2"/>
      <c r="AKA49" s="2"/>
      <c r="AKB49" s="2"/>
      <c r="AKC49" s="2"/>
      <c r="AKD49" s="2"/>
      <c r="AKE49" s="2"/>
      <c r="AKF49" s="2"/>
      <c r="AKG49" s="2"/>
      <c r="AKH49" s="2"/>
      <c r="AKI49" s="2"/>
      <c r="AKJ49" s="2"/>
      <c r="AKK49" s="2"/>
      <c r="AKL49" s="2"/>
      <c r="AKM49" s="2"/>
      <c r="AKN49" s="2"/>
      <c r="AKO49" s="2"/>
      <c r="AKP49" s="2"/>
      <c r="AKQ49" s="2"/>
      <c r="AKR49" s="2"/>
      <c r="AKS49" s="2"/>
      <c r="AKT49" s="2"/>
      <c r="AKU49" s="2"/>
      <c r="AKV49" s="2"/>
      <c r="AKW49" s="2"/>
      <c r="AKX49" s="2"/>
      <c r="AKY49" s="2"/>
      <c r="AKZ49" s="2"/>
      <c r="ALA49" s="2"/>
      <c r="ALB49" s="2"/>
      <c r="ALC49" s="2"/>
      <c r="ALD49" s="2"/>
      <c r="ALE49" s="2"/>
      <c r="ALF49" s="2"/>
      <c r="ALG49" s="2"/>
      <c r="ALH49" s="2"/>
      <c r="ALI49" s="2"/>
      <c r="ALJ49" s="2"/>
      <c r="ALK49" s="2"/>
      <c r="ALL49" s="2"/>
      <c r="ALM49" s="2"/>
      <c r="ALN49" s="2"/>
      <c r="ALO49" s="2"/>
      <c r="ALP49" s="2"/>
      <c r="ALQ49" s="2"/>
      <c r="ALR49" s="2"/>
      <c r="ALS49" s="2"/>
      <c r="ALT49" s="2"/>
      <c r="ALU49" s="2"/>
      <c r="ALV49" s="2"/>
      <c r="ALW49" s="2"/>
      <c r="ALX49" s="2"/>
      <c r="ALY49" s="2"/>
      <c r="ALZ49" s="2"/>
    </row>
    <row r="50" spans="1:1014" x14ac:dyDescent="0.25">
      <c r="A50" s="48">
        <v>46</v>
      </c>
      <c r="B50" s="88" t="s">
        <v>80</v>
      </c>
      <c r="C50" s="88" t="s">
        <v>79</v>
      </c>
      <c r="D50" s="89">
        <f t="shared" si="1"/>
        <v>4851.3500000000004</v>
      </c>
      <c r="E50" s="99">
        <f t="shared" si="2"/>
        <v>5229</v>
      </c>
      <c r="F50" s="99">
        <f t="shared" si="3"/>
        <v>4473.7</v>
      </c>
      <c r="G50" s="93"/>
      <c r="H50" s="93"/>
      <c r="I50" s="104"/>
      <c r="J50" s="110"/>
      <c r="K50" s="110"/>
      <c r="L50" s="93"/>
      <c r="M50" s="101">
        <v>450</v>
      </c>
      <c r="N50" s="100">
        <v>385</v>
      </c>
      <c r="O50" s="48">
        <f t="shared" si="4"/>
        <v>2</v>
      </c>
      <c r="Q50" s="48">
        <f t="shared" si="0"/>
        <v>46</v>
      </c>
      <c r="R50" s="51" t="s">
        <v>80</v>
      </c>
      <c r="S50" s="50">
        <f t="shared" si="5"/>
        <v>360.73291171580695</v>
      </c>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c r="AJY50" s="2"/>
      <c r="AJZ50" s="2"/>
      <c r="AKA50" s="2"/>
      <c r="AKB50" s="2"/>
      <c r="AKC50" s="2"/>
      <c r="AKD50" s="2"/>
      <c r="AKE50" s="2"/>
      <c r="AKF50" s="2"/>
      <c r="AKG50" s="2"/>
      <c r="AKH50" s="2"/>
      <c r="AKI50" s="2"/>
      <c r="AKJ50" s="2"/>
      <c r="AKK50" s="2"/>
      <c r="AKL50" s="2"/>
      <c r="AKM50" s="2"/>
      <c r="AKN50" s="2"/>
      <c r="AKO50" s="2"/>
      <c r="AKP50" s="2"/>
      <c r="AKQ50" s="2"/>
      <c r="AKR50" s="2"/>
      <c r="AKS50" s="2"/>
      <c r="AKT50" s="2"/>
      <c r="AKU50" s="2"/>
      <c r="AKV50" s="2"/>
      <c r="AKW50" s="2"/>
      <c r="AKX50" s="2"/>
      <c r="AKY50" s="2"/>
      <c r="AKZ50" s="2"/>
      <c r="ALA50" s="2"/>
      <c r="ALB50" s="2"/>
      <c r="ALC50" s="2"/>
      <c r="ALD50" s="2"/>
      <c r="ALE50" s="2"/>
      <c r="ALF50" s="2"/>
      <c r="ALG50" s="2"/>
      <c r="ALH50" s="2"/>
      <c r="ALI50" s="2"/>
      <c r="ALJ50" s="2"/>
      <c r="ALK50" s="2"/>
      <c r="ALL50" s="2"/>
      <c r="ALM50" s="2"/>
      <c r="ALN50" s="2"/>
      <c r="ALO50" s="2"/>
      <c r="ALP50" s="2"/>
      <c r="ALQ50" s="2"/>
      <c r="ALR50" s="2"/>
      <c r="ALS50" s="2"/>
      <c r="ALT50" s="2"/>
      <c r="ALU50" s="2"/>
      <c r="ALV50" s="2"/>
      <c r="ALW50" s="2"/>
      <c r="ALX50" s="2"/>
      <c r="ALY50" s="2"/>
      <c r="ALZ50" s="2"/>
    </row>
    <row r="51" spans="1:1014" x14ac:dyDescent="0.25">
      <c r="A51" s="48">
        <v>47</v>
      </c>
      <c r="B51" s="88" t="s">
        <v>128</v>
      </c>
      <c r="C51" s="88" t="s">
        <v>129</v>
      </c>
      <c r="D51" s="89" t="e">
        <f t="shared" si="1"/>
        <v>#DIV/0!</v>
      </c>
      <c r="E51" s="99">
        <f t="shared" si="2"/>
        <v>0</v>
      </c>
      <c r="F51" s="99">
        <f t="shared" si="3"/>
        <v>0</v>
      </c>
      <c r="G51" s="93"/>
      <c r="H51" s="93"/>
      <c r="I51" s="104"/>
      <c r="J51" s="110"/>
      <c r="K51" s="110"/>
      <c r="L51" s="93"/>
      <c r="M51" s="101"/>
      <c r="N51" s="102"/>
      <c r="O51" s="48">
        <f t="shared" si="4"/>
        <v>0</v>
      </c>
      <c r="Q51" s="48">
        <f t="shared" si="0"/>
        <v>47</v>
      </c>
      <c r="R51" s="51" t="s">
        <v>128</v>
      </c>
      <c r="S51" s="50" t="e">
        <f t="shared" si="5"/>
        <v>#DIV/0!</v>
      </c>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c r="AJY51" s="2"/>
      <c r="AJZ51" s="2"/>
      <c r="AKA51" s="2"/>
      <c r="AKB51" s="2"/>
      <c r="AKC51" s="2"/>
      <c r="AKD51" s="2"/>
      <c r="AKE51" s="2"/>
      <c r="AKF51" s="2"/>
      <c r="AKG51" s="2"/>
      <c r="AKH51" s="2"/>
      <c r="AKI51" s="2"/>
      <c r="AKJ51" s="2"/>
      <c r="AKK51" s="2"/>
      <c r="AKL51" s="2"/>
      <c r="AKM51" s="2"/>
      <c r="AKN51" s="2"/>
      <c r="AKO51" s="2"/>
      <c r="AKP51" s="2"/>
      <c r="AKQ51" s="2"/>
      <c r="AKR51" s="2"/>
      <c r="AKS51" s="2"/>
      <c r="AKT51" s="2"/>
      <c r="AKU51" s="2"/>
      <c r="AKV51" s="2"/>
      <c r="AKW51" s="2"/>
      <c r="AKX51" s="2"/>
      <c r="AKY51" s="2"/>
      <c r="AKZ51" s="2"/>
      <c r="ALA51" s="2"/>
      <c r="ALB51" s="2"/>
      <c r="ALC51" s="2"/>
      <c r="ALD51" s="2"/>
      <c r="ALE51" s="2"/>
      <c r="ALF51" s="2"/>
      <c r="ALG51" s="2"/>
      <c r="ALH51" s="2"/>
      <c r="ALI51" s="2"/>
      <c r="ALJ51" s="2"/>
      <c r="ALK51" s="2"/>
      <c r="ALL51" s="2"/>
      <c r="ALM51" s="2"/>
      <c r="ALN51" s="2"/>
      <c r="ALO51" s="2"/>
      <c r="ALP51" s="2"/>
      <c r="ALQ51" s="2"/>
      <c r="ALR51" s="2"/>
      <c r="ALS51" s="2"/>
      <c r="ALT51" s="2"/>
      <c r="ALU51" s="2"/>
      <c r="ALV51" s="2"/>
      <c r="ALW51" s="2"/>
      <c r="ALX51" s="2"/>
      <c r="ALY51" s="2"/>
      <c r="ALZ51" s="2"/>
    </row>
    <row r="52" spans="1:1014" x14ac:dyDescent="0.25">
      <c r="A52" s="48">
        <v>48</v>
      </c>
      <c r="B52" s="88" t="s">
        <v>104</v>
      </c>
      <c r="C52" s="88" t="s">
        <v>95</v>
      </c>
      <c r="D52" s="89">
        <f t="shared" si="1"/>
        <v>4574.8500000000004</v>
      </c>
      <c r="E52" s="99">
        <f t="shared" si="2"/>
        <v>5229</v>
      </c>
      <c r="F52" s="99">
        <f t="shared" si="3"/>
        <v>4880.3999999999996</v>
      </c>
      <c r="G52" s="93">
        <v>4250</v>
      </c>
      <c r="H52" s="104"/>
      <c r="I52" s="93"/>
      <c r="J52" s="93"/>
      <c r="K52" s="93">
        <v>3940</v>
      </c>
      <c r="L52" s="93"/>
      <c r="M52" s="101">
        <v>450</v>
      </c>
      <c r="N52" s="100">
        <v>420</v>
      </c>
      <c r="O52" s="48">
        <f t="shared" si="4"/>
        <v>4</v>
      </c>
      <c r="Q52" s="48">
        <f t="shared" si="0"/>
        <v>48</v>
      </c>
      <c r="R52" s="51" t="s">
        <v>104</v>
      </c>
      <c r="S52" s="50">
        <f t="shared" si="5"/>
        <v>340.17313967515423</v>
      </c>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c r="AJY52" s="2"/>
      <c r="AJZ52" s="2"/>
      <c r="AKA52" s="2"/>
      <c r="AKB52" s="2"/>
      <c r="AKC52" s="2"/>
      <c r="AKD52" s="2"/>
      <c r="AKE52" s="2"/>
      <c r="AKF52" s="2"/>
      <c r="AKG52" s="2"/>
      <c r="AKH52" s="2"/>
      <c r="AKI52" s="2"/>
      <c r="AKJ52" s="2"/>
      <c r="AKK52" s="2"/>
      <c r="AKL52" s="2"/>
      <c r="AKM52" s="2"/>
      <c r="AKN52" s="2"/>
      <c r="AKO52" s="2"/>
      <c r="AKP52" s="2"/>
      <c r="AKQ52" s="2"/>
      <c r="AKR52" s="2"/>
      <c r="AKS52" s="2"/>
      <c r="AKT52" s="2"/>
      <c r="AKU52" s="2"/>
      <c r="AKV52" s="2"/>
      <c r="AKW52" s="2"/>
      <c r="AKX52" s="2"/>
      <c r="AKY52" s="2"/>
      <c r="AKZ52" s="2"/>
      <c r="ALA52" s="2"/>
      <c r="ALB52" s="2"/>
      <c r="ALC52" s="2"/>
      <c r="ALD52" s="2"/>
      <c r="ALE52" s="2"/>
      <c r="ALF52" s="2"/>
      <c r="ALG52" s="2"/>
      <c r="ALH52" s="2"/>
      <c r="ALI52" s="2"/>
      <c r="ALJ52" s="2"/>
      <c r="ALK52" s="2"/>
      <c r="ALL52" s="2"/>
      <c r="ALM52" s="2"/>
      <c r="ALN52" s="2"/>
      <c r="ALO52" s="2"/>
      <c r="ALP52" s="2"/>
      <c r="ALQ52" s="2"/>
      <c r="ALR52" s="2"/>
      <c r="ALS52" s="2"/>
      <c r="ALT52" s="2"/>
      <c r="ALU52" s="2"/>
      <c r="ALV52" s="2"/>
      <c r="ALW52" s="2"/>
      <c r="ALX52" s="2"/>
      <c r="ALY52" s="2"/>
      <c r="ALZ52" s="2"/>
    </row>
    <row r="53" spans="1:1014" x14ac:dyDescent="0.25">
      <c r="A53" s="48">
        <v>49</v>
      </c>
      <c r="B53" s="88" t="s">
        <v>354</v>
      </c>
      <c r="C53" s="88" t="s">
        <v>131</v>
      </c>
      <c r="D53" s="89">
        <f t="shared" si="1"/>
        <v>4276.74</v>
      </c>
      <c r="E53" s="99">
        <f t="shared" si="2"/>
        <v>0</v>
      </c>
      <c r="F53" s="99">
        <f t="shared" si="3"/>
        <v>4473.7</v>
      </c>
      <c r="G53" s="93">
        <v>4250</v>
      </c>
      <c r="H53" s="94">
        <v>4540</v>
      </c>
      <c r="I53" s="93">
        <v>4180</v>
      </c>
      <c r="J53" s="110"/>
      <c r="K53" s="93">
        <v>3940</v>
      </c>
      <c r="L53" s="93"/>
      <c r="M53" s="101"/>
      <c r="N53" s="100">
        <v>385</v>
      </c>
      <c r="O53" s="48">
        <f t="shared" si="4"/>
        <v>5</v>
      </c>
      <c r="Q53" s="48">
        <f t="shared" si="0"/>
        <v>49</v>
      </c>
      <c r="R53" s="51" t="s">
        <v>130</v>
      </c>
      <c r="S53" s="50">
        <f t="shared" si="5"/>
        <v>318.00650805475999</v>
      </c>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c r="AJY53" s="2"/>
      <c r="AJZ53" s="2"/>
      <c r="AKA53" s="2"/>
      <c r="AKB53" s="2"/>
      <c r="AKC53" s="2"/>
      <c r="AKD53" s="2"/>
      <c r="AKE53" s="2"/>
      <c r="AKF53" s="2"/>
      <c r="AKG53" s="2"/>
      <c r="AKH53" s="2"/>
      <c r="AKI53" s="2"/>
      <c r="AKJ53" s="2"/>
      <c r="AKK53" s="2"/>
      <c r="AKL53" s="2"/>
      <c r="AKM53" s="2"/>
      <c r="AKN53" s="2"/>
      <c r="AKO53" s="2"/>
      <c r="AKP53" s="2"/>
      <c r="AKQ53" s="2"/>
      <c r="AKR53" s="2"/>
      <c r="AKS53" s="2"/>
      <c r="AKT53" s="2"/>
      <c r="AKU53" s="2"/>
      <c r="AKV53" s="2"/>
      <c r="AKW53" s="2"/>
      <c r="AKX53" s="2"/>
      <c r="AKY53" s="2"/>
      <c r="AKZ53" s="2"/>
      <c r="ALA53" s="2"/>
      <c r="ALB53" s="2"/>
      <c r="ALC53" s="2"/>
      <c r="ALD53" s="2"/>
      <c r="ALE53" s="2"/>
      <c r="ALF53" s="2"/>
      <c r="ALG53" s="2"/>
      <c r="ALH53" s="2"/>
      <c r="ALI53" s="2"/>
      <c r="ALJ53" s="2"/>
      <c r="ALK53" s="2"/>
      <c r="ALL53" s="2"/>
      <c r="ALM53" s="2"/>
      <c r="ALN53" s="2"/>
      <c r="ALO53" s="2"/>
      <c r="ALP53" s="2"/>
      <c r="ALQ53" s="2"/>
      <c r="ALR53" s="2"/>
      <c r="ALS53" s="2"/>
      <c r="ALT53" s="2"/>
      <c r="ALU53" s="2"/>
      <c r="ALV53" s="2"/>
      <c r="ALW53" s="2"/>
      <c r="ALX53" s="2"/>
      <c r="ALY53" s="2"/>
      <c r="ALZ53" s="2"/>
    </row>
    <row r="54" spans="1:1014" x14ac:dyDescent="0.25">
      <c r="A54" s="48">
        <v>50</v>
      </c>
      <c r="B54" s="88" t="s">
        <v>286</v>
      </c>
      <c r="C54" s="88" t="s">
        <v>127</v>
      </c>
      <c r="D54" s="89">
        <f t="shared" si="1"/>
        <v>4337.5285714285719</v>
      </c>
      <c r="E54" s="99">
        <f t="shared" si="2"/>
        <v>5229</v>
      </c>
      <c r="F54" s="99">
        <f t="shared" si="3"/>
        <v>4473.7</v>
      </c>
      <c r="G54" s="93">
        <v>4250</v>
      </c>
      <c r="H54" s="92">
        <v>4540</v>
      </c>
      <c r="I54" s="93">
        <v>4180</v>
      </c>
      <c r="J54" s="110"/>
      <c r="K54" s="93">
        <v>3940</v>
      </c>
      <c r="L54" s="93">
        <v>3750</v>
      </c>
      <c r="M54" s="101">
        <v>450</v>
      </c>
      <c r="N54" s="100">
        <v>385</v>
      </c>
      <c r="O54" s="48">
        <f t="shared" si="4"/>
        <v>7</v>
      </c>
      <c r="Q54" s="48">
        <f t="shared" si="0"/>
        <v>50</v>
      </c>
      <c r="R54" s="51" t="s">
        <v>286</v>
      </c>
      <c r="S54" s="50">
        <f t="shared" si="5"/>
        <v>322.52657739019719</v>
      </c>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c r="AJY54" s="2"/>
      <c r="AJZ54" s="2"/>
      <c r="AKA54" s="2"/>
      <c r="AKB54" s="2"/>
      <c r="AKC54" s="2"/>
      <c r="AKD54" s="2"/>
      <c r="AKE54" s="2"/>
      <c r="AKF54" s="2"/>
      <c r="AKG54" s="2"/>
      <c r="AKH54" s="2"/>
      <c r="AKI54" s="2"/>
      <c r="AKJ54" s="2"/>
      <c r="AKK54" s="2"/>
      <c r="AKL54" s="2"/>
      <c r="AKM54" s="2"/>
      <c r="AKN54" s="2"/>
      <c r="AKO54" s="2"/>
      <c r="AKP54" s="2"/>
      <c r="AKQ54" s="2"/>
      <c r="AKR54" s="2"/>
      <c r="AKS54" s="2"/>
      <c r="AKT54" s="2"/>
      <c r="AKU54" s="2"/>
      <c r="AKV54" s="2"/>
      <c r="AKW54" s="2"/>
      <c r="AKX54" s="2"/>
      <c r="AKY54" s="2"/>
      <c r="AKZ54" s="2"/>
      <c r="ALA54" s="2"/>
      <c r="ALB54" s="2"/>
      <c r="ALC54" s="2"/>
      <c r="ALD54" s="2"/>
      <c r="ALE54" s="2"/>
      <c r="ALF54" s="2"/>
      <c r="ALG54" s="2"/>
      <c r="ALH54" s="2"/>
      <c r="ALI54" s="2"/>
      <c r="ALJ54" s="2"/>
      <c r="ALK54" s="2"/>
      <c r="ALL54" s="2"/>
      <c r="ALM54" s="2"/>
      <c r="ALN54" s="2"/>
      <c r="ALO54" s="2"/>
      <c r="ALP54" s="2"/>
      <c r="ALQ54" s="2"/>
      <c r="ALR54" s="2"/>
      <c r="ALS54" s="2"/>
      <c r="ALT54" s="2"/>
      <c r="ALU54" s="2"/>
      <c r="ALV54" s="2"/>
      <c r="ALW54" s="2"/>
      <c r="ALX54" s="2"/>
      <c r="ALY54" s="2"/>
      <c r="ALZ54" s="2"/>
    </row>
    <row r="55" spans="1:1014" x14ac:dyDescent="0.25">
      <c r="A55" s="48">
        <v>51</v>
      </c>
      <c r="B55" s="88" t="s">
        <v>132</v>
      </c>
      <c r="C55" s="88" t="s">
        <v>133</v>
      </c>
      <c r="D55" s="89">
        <f t="shared" si="1"/>
        <v>4851.3500000000004</v>
      </c>
      <c r="E55" s="99">
        <f t="shared" si="2"/>
        <v>5229</v>
      </c>
      <c r="F55" s="99">
        <f t="shared" si="3"/>
        <v>4473.7</v>
      </c>
      <c r="G55" s="93"/>
      <c r="H55" s="93"/>
      <c r="I55" s="104"/>
      <c r="J55" s="110"/>
      <c r="K55" s="110"/>
      <c r="L55" s="93"/>
      <c r="M55" s="101">
        <v>450</v>
      </c>
      <c r="N55" s="100">
        <v>385</v>
      </c>
      <c r="O55" s="48">
        <f t="shared" si="4"/>
        <v>2</v>
      </c>
      <c r="Q55" s="48">
        <f t="shared" si="0"/>
        <v>51</v>
      </c>
      <c r="R55" s="51" t="s">
        <v>132</v>
      </c>
      <c r="S55" s="50">
        <f t="shared" si="5"/>
        <v>360.73291171580695</v>
      </c>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c r="AJY55" s="2"/>
      <c r="AJZ55" s="2"/>
      <c r="AKA55" s="2"/>
      <c r="AKB55" s="2"/>
      <c r="AKC55" s="2"/>
      <c r="AKD55" s="2"/>
      <c r="AKE55" s="2"/>
      <c r="AKF55" s="2"/>
      <c r="AKG55" s="2"/>
      <c r="AKH55" s="2"/>
      <c r="AKI55" s="2"/>
      <c r="AKJ55" s="2"/>
      <c r="AKK55" s="2"/>
      <c r="AKL55" s="2"/>
      <c r="AKM55" s="2"/>
      <c r="AKN55" s="2"/>
      <c r="AKO55" s="2"/>
      <c r="AKP55" s="2"/>
      <c r="AKQ55" s="2"/>
      <c r="AKR55" s="2"/>
      <c r="AKS55" s="2"/>
      <c r="AKT55" s="2"/>
      <c r="AKU55" s="2"/>
      <c r="AKV55" s="2"/>
      <c r="AKW55" s="2"/>
      <c r="AKX55" s="2"/>
      <c r="AKY55" s="2"/>
      <c r="AKZ55" s="2"/>
      <c r="ALA55" s="2"/>
      <c r="ALB55" s="2"/>
      <c r="ALC55" s="2"/>
      <c r="ALD55" s="2"/>
      <c r="ALE55" s="2"/>
      <c r="ALF55" s="2"/>
      <c r="ALG55" s="2"/>
      <c r="ALH55" s="2"/>
      <c r="ALI55" s="2"/>
      <c r="ALJ55" s="2"/>
      <c r="ALK55" s="2"/>
      <c r="ALL55" s="2"/>
      <c r="ALM55" s="2"/>
      <c r="ALN55" s="2"/>
      <c r="ALO55" s="2"/>
      <c r="ALP55" s="2"/>
      <c r="ALQ55" s="2"/>
      <c r="ALR55" s="2"/>
      <c r="ALS55" s="2"/>
      <c r="ALT55" s="2"/>
      <c r="ALU55" s="2"/>
      <c r="ALV55" s="2"/>
      <c r="ALW55" s="2"/>
      <c r="ALX55" s="2"/>
      <c r="ALY55" s="2"/>
      <c r="ALZ55" s="2"/>
    </row>
    <row r="56" spans="1:1014" x14ac:dyDescent="0.25">
      <c r="A56" s="48">
        <v>52</v>
      </c>
      <c r="B56" s="88" t="s">
        <v>3</v>
      </c>
      <c r="C56" s="88" t="s">
        <v>49</v>
      </c>
      <c r="D56" s="89">
        <f t="shared" si="1"/>
        <v>4160.3499999999995</v>
      </c>
      <c r="E56" s="99">
        <f t="shared" si="2"/>
        <v>4066.9999999999995</v>
      </c>
      <c r="F56" s="99">
        <f t="shared" si="3"/>
        <v>4125.0999999999995</v>
      </c>
      <c r="G56" s="92">
        <v>4350</v>
      </c>
      <c r="H56" s="92">
        <v>4430</v>
      </c>
      <c r="I56" s="92">
        <v>4280</v>
      </c>
      <c r="J56" s="93"/>
      <c r="K56" s="93">
        <v>3710</v>
      </c>
      <c r="L56" s="93"/>
      <c r="M56" s="100">
        <v>350</v>
      </c>
      <c r="N56" s="100">
        <v>355</v>
      </c>
      <c r="O56" s="48">
        <f t="shared" si="4"/>
        <v>6</v>
      </c>
      <c r="Q56" s="48">
        <f t="shared" si="0"/>
        <v>52</v>
      </c>
      <c r="R56" s="51" t="s">
        <v>3</v>
      </c>
      <c r="S56" s="50">
        <f t="shared" si="5"/>
        <v>309.35207091981761</v>
      </c>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c r="AJY56" s="2"/>
      <c r="AJZ56" s="2"/>
      <c r="AKA56" s="2"/>
      <c r="AKB56" s="2"/>
      <c r="AKC56" s="2"/>
      <c r="AKD56" s="2"/>
      <c r="AKE56" s="2"/>
      <c r="AKF56" s="2"/>
      <c r="AKG56" s="2"/>
      <c r="AKH56" s="2"/>
      <c r="AKI56" s="2"/>
      <c r="AKJ56" s="2"/>
      <c r="AKK56" s="2"/>
      <c r="AKL56" s="2"/>
      <c r="AKM56" s="2"/>
      <c r="AKN56" s="2"/>
      <c r="AKO56" s="2"/>
      <c r="AKP56" s="2"/>
      <c r="AKQ56" s="2"/>
      <c r="AKR56" s="2"/>
      <c r="AKS56" s="2"/>
      <c r="AKT56" s="2"/>
      <c r="AKU56" s="2"/>
      <c r="AKV56" s="2"/>
      <c r="AKW56" s="2"/>
      <c r="AKX56" s="2"/>
      <c r="AKY56" s="2"/>
      <c r="AKZ56" s="2"/>
      <c r="ALA56" s="2"/>
      <c r="ALB56" s="2"/>
      <c r="ALC56" s="2"/>
      <c r="ALD56" s="2"/>
      <c r="ALE56" s="2"/>
      <c r="ALF56" s="2"/>
      <c r="ALG56" s="2"/>
      <c r="ALH56" s="2"/>
      <c r="ALI56" s="2"/>
      <c r="ALJ56" s="2"/>
      <c r="ALK56" s="2"/>
      <c r="ALL56" s="2"/>
      <c r="ALM56" s="2"/>
      <c r="ALN56" s="2"/>
      <c r="ALO56" s="2"/>
      <c r="ALP56" s="2"/>
      <c r="ALQ56" s="2"/>
      <c r="ALR56" s="2"/>
      <c r="ALS56" s="2"/>
      <c r="ALT56" s="2"/>
      <c r="ALU56" s="2"/>
      <c r="ALV56" s="2"/>
      <c r="ALW56" s="2"/>
      <c r="ALX56" s="2"/>
      <c r="ALY56" s="2"/>
      <c r="ALZ56" s="2"/>
    </row>
    <row r="57" spans="1:1014" x14ac:dyDescent="0.25">
      <c r="A57" s="48">
        <v>53</v>
      </c>
      <c r="B57" s="88" t="s">
        <v>355</v>
      </c>
      <c r="C57" s="88" t="s">
        <v>50</v>
      </c>
      <c r="D57" s="89">
        <f t="shared" si="1"/>
        <v>5113.7714285714274</v>
      </c>
      <c r="E57" s="99">
        <f t="shared" si="2"/>
        <v>5693.7999999999993</v>
      </c>
      <c r="F57" s="99">
        <f t="shared" si="3"/>
        <v>5577.5999999999995</v>
      </c>
      <c r="G57" s="92">
        <v>4750</v>
      </c>
      <c r="H57" s="92">
        <v>5415</v>
      </c>
      <c r="I57" s="92">
        <v>4680</v>
      </c>
      <c r="J57" s="93"/>
      <c r="K57" s="93">
        <v>5130</v>
      </c>
      <c r="L57" s="93">
        <v>4550</v>
      </c>
      <c r="M57" s="102">
        <v>490</v>
      </c>
      <c r="N57" s="100">
        <v>480</v>
      </c>
      <c r="O57" s="48">
        <f t="shared" si="4"/>
        <v>7</v>
      </c>
      <c r="Q57" s="48">
        <f t="shared" si="0"/>
        <v>53</v>
      </c>
      <c r="R57" s="51" t="s">
        <v>134</v>
      </c>
      <c r="S57" s="50">
        <f t="shared" si="5"/>
        <v>380.2458402872752</v>
      </c>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c r="AJY57" s="2"/>
      <c r="AJZ57" s="2"/>
      <c r="AKA57" s="2"/>
      <c r="AKB57" s="2"/>
      <c r="AKC57" s="2"/>
      <c r="AKD57" s="2"/>
      <c r="AKE57" s="2"/>
      <c r="AKF57" s="2"/>
      <c r="AKG57" s="2"/>
      <c r="AKH57" s="2"/>
      <c r="AKI57" s="2"/>
      <c r="AKJ57" s="2"/>
      <c r="AKK57" s="2"/>
      <c r="AKL57" s="2"/>
      <c r="AKM57" s="2"/>
      <c r="AKN57" s="2"/>
      <c r="AKO57" s="2"/>
      <c r="AKP57" s="2"/>
      <c r="AKQ57" s="2"/>
      <c r="AKR57" s="2"/>
      <c r="AKS57" s="2"/>
      <c r="AKT57" s="2"/>
      <c r="AKU57" s="2"/>
      <c r="AKV57" s="2"/>
      <c r="AKW57" s="2"/>
      <c r="AKX57" s="2"/>
      <c r="AKY57" s="2"/>
      <c r="AKZ57" s="2"/>
      <c r="ALA57" s="2"/>
      <c r="ALB57" s="2"/>
      <c r="ALC57" s="2"/>
      <c r="ALD57" s="2"/>
      <c r="ALE57" s="2"/>
      <c r="ALF57" s="2"/>
      <c r="ALG57" s="2"/>
      <c r="ALH57" s="2"/>
      <c r="ALI57" s="2"/>
      <c r="ALJ57" s="2"/>
      <c r="ALK57" s="2"/>
      <c r="ALL57" s="2"/>
      <c r="ALM57" s="2"/>
      <c r="ALN57" s="2"/>
      <c r="ALO57" s="2"/>
      <c r="ALP57" s="2"/>
      <c r="ALQ57" s="2"/>
      <c r="ALR57" s="2"/>
      <c r="ALS57" s="2"/>
      <c r="ALT57" s="2"/>
      <c r="ALU57" s="2"/>
      <c r="ALV57" s="2"/>
      <c r="ALW57" s="2"/>
      <c r="ALX57" s="2"/>
      <c r="ALY57" s="2"/>
      <c r="ALZ57" s="2"/>
    </row>
    <row r="58" spans="1:1014" x14ac:dyDescent="0.25">
      <c r="A58" s="48">
        <v>54</v>
      </c>
      <c r="B58" s="88" t="s">
        <v>261</v>
      </c>
      <c r="C58" s="88" t="s">
        <v>49</v>
      </c>
      <c r="D58" s="89">
        <f t="shared" si="1"/>
        <v>4096</v>
      </c>
      <c r="E58" s="99">
        <f t="shared" si="2"/>
        <v>0</v>
      </c>
      <c r="F58" s="99">
        <f t="shared" si="3"/>
        <v>0</v>
      </c>
      <c r="G58" s="92">
        <v>4550</v>
      </c>
      <c r="H58" s="92">
        <v>4410</v>
      </c>
      <c r="I58" s="92">
        <v>4480</v>
      </c>
      <c r="J58" s="93"/>
      <c r="K58" s="93">
        <v>2940</v>
      </c>
      <c r="L58" s="93">
        <v>4100</v>
      </c>
      <c r="M58" s="94"/>
      <c r="N58" s="94"/>
      <c r="O58" s="48">
        <f t="shared" si="4"/>
        <v>5</v>
      </c>
      <c r="Q58" s="48">
        <f t="shared" si="0"/>
        <v>54</v>
      </c>
      <c r="R58" s="51" t="s">
        <v>261</v>
      </c>
      <c r="S58" s="50">
        <f t="shared" si="5"/>
        <v>304.56718364742704</v>
      </c>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c r="AJY58" s="2"/>
      <c r="AJZ58" s="2"/>
      <c r="AKA58" s="2"/>
      <c r="AKB58" s="2"/>
      <c r="AKC58" s="2"/>
      <c r="AKD58" s="2"/>
      <c r="AKE58" s="2"/>
      <c r="AKF58" s="2"/>
      <c r="AKG58" s="2"/>
      <c r="AKH58" s="2"/>
      <c r="AKI58" s="2"/>
      <c r="AKJ58" s="2"/>
      <c r="AKK58" s="2"/>
      <c r="AKL58" s="2"/>
      <c r="AKM58" s="2"/>
      <c r="AKN58" s="2"/>
      <c r="AKO58" s="2"/>
      <c r="AKP58" s="2"/>
      <c r="AKQ58" s="2"/>
      <c r="AKR58" s="2"/>
      <c r="AKS58" s="2"/>
      <c r="AKT58" s="2"/>
      <c r="AKU58" s="2"/>
      <c r="AKV58" s="2"/>
      <c r="AKW58" s="2"/>
      <c r="AKX58" s="2"/>
      <c r="AKY58" s="2"/>
      <c r="AKZ58" s="2"/>
      <c r="ALA58" s="2"/>
      <c r="ALB58" s="2"/>
      <c r="ALC58" s="2"/>
      <c r="ALD58" s="2"/>
      <c r="ALE58" s="2"/>
      <c r="ALF58" s="2"/>
      <c r="ALG58" s="2"/>
      <c r="ALH58" s="2"/>
      <c r="ALI58" s="2"/>
      <c r="ALJ58" s="2"/>
      <c r="ALK58" s="2"/>
      <c r="ALL58" s="2"/>
      <c r="ALM58" s="2"/>
      <c r="ALN58" s="2"/>
      <c r="ALO58" s="2"/>
      <c r="ALP58" s="2"/>
      <c r="ALQ58" s="2"/>
      <c r="ALR58" s="2"/>
      <c r="ALS58" s="2"/>
      <c r="ALT58" s="2"/>
      <c r="ALU58" s="2"/>
      <c r="ALV58" s="2"/>
      <c r="ALW58" s="2"/>
      <c r="ALX58" s="2"/>
      <c r="ALY58" s="2"/>
      <c r="ALZ58" s="2"/>
    </row>
    <row r="59" spans="1:1014" x14ac:dyDescent="0.25">
      <c r="A59" s="48">
        <v>55</v>
      </c>
      <c r="B59" s="90" t="s">
        <v>135</v>
      </c>
      <c r="C59" s="90" t="s">
        <v>136</v>
      </c>
      <c r="D59" s="89">
        <f t="shared" si="1"/>
        <v>5074.8666666666659</v>
      </c>
      <c r="E59" s="99">
        <f t="shared" si="2"/>
        <v>5693.7999999999993</v>
      </c>
      <c r="F59" s="99">
        <f t="shared" si="3"/>
        <v>4880.3999999999996</v>
      </c>
      <c r="G59" s="92">
        <v>5000</v>
      </c>
      <c r="H59" s="94"/>
      <c r="I59" s="92">
        <v>4930</v>
      </c>
      <c r="J59" s="93">
        <v>5345</v>
      </c>
      <c r="K59" s="93"/>
      <c r="L59" s="93">
        <v>4600</v>
      </c>
      <c r="M59" s="102">
        <v>490</v>
      </c>
      <c r="N59" s="100">
        <v>420</v>
      </c>
      <c r="O59" s="48">
        <f t="shared" si="4"/>
        <v>6</v>
      </c>
      <c r="Q59" s="48">
        <f t="shared" si="0"/>
        <v>55</v>
      </c>
      <c r="R59" s="51" t="s">
        <v>135</v>
      </c>
      <c r="S59" s="50">
        <f t="shared" si="5"/>
        <v>377.35299024728329</v>
      </c>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c r="AJY59" s="2"/>
      <c r="AJZ59" s="2"/>
      <c r="AKA59" s="2"/>
      <c r="AKB59" s="2"/>
      <c r="AKC59" s="2"/>
      <c r="AKD59" s="2"/>
      <c r="AKE59" s="2"/>
      <c r="AKF59" s="2"/>
      <c r="AKG59" s="2"/>
      <c r="AKH59" s="2"/>
      <c r="AKI59" s="2"/>
      <c r="AKJ59" s="2"/>
      <c r="AKK59" s="2"/>
      <c r="AKL59" s="2"/>
      <c r="AKM59" s="2"/>
      <c r="AKN59" s="2"/>
      <c r="AKO59" s="2"/>
      <c r="AKP59" s="2"/>
      <c r="AKQ59" s="2"/>
      <c r="AKR59" s="2"/>
      <c r="AKS59" s="2"/>
      <c r="AKT59" s="2"/>
      <c r="AKU59" s="2"/>
      <c r="AKV59" s="2"/>
      <c r="AKW59" s="2"/>
      <c r="AKX59" s="2"/>
      <c r="AKY59" s="2"/>
      <c r="AKZ59" s="2"/>
      <c r="ALA59" s="2"/>
      <c r="ALB59" s="2"/>
      <c r="ALC59" s="2"/>
      <c r="ALD59" s="2"/>
      <c r="ALE59" s="2"/>
      <c r="ALF59" s="2"/>
      <c r="ALG59" s="2"/>
      <c r="ALH59" s="2"/>
      <c r="ALI59" s="2"/>
      <c r="ALJ59" s="2"/>
      <c r="ALK59" s="2"/>
      <c r="ALL59" s="2"/>
      <c r="ALM59" s="2"/>
      <c r="ALN59" s="2"/>
      <c r="ALO59" s="2"/>
      <c r="ALP59" s="2"/>
      <c r="ALQ59" s="2"/>
      <c r="ALR59" s="2"/>
      <c r="ALS59" s="2"/>
      <c r="ALT59" s="2"/>
      <c r="ALU59" s="2"/>
      <c r="ALV59" s="2"/>
      <c r="ALW59" s="2"/>
      <c r="ALX59" s="2"/>
      <c r="ALY59" s="2"/>
      <c r="ALZ59" s="2"/>
    </row>
    <row r="60" spans="1:1014" x14ac:dyDescent="0.25">
      <c r="A60" s="48">
        <v>56</v>
      </c>
      <c r="B60" s="88" t="s">
        <v>301</v>
      </c>
      <c r="C60" s="88" t="s">
        <v>302</v>
      </c>
      <c r="D60" s="89">
        <f t="shared" si="1"/>
        <v>5740.8</v>
      </c>
      <c r="E60" s="99">
        <f t="shared" si="2"/>
        <v>6971.9999999999991</v>
      </c>
      <c r="F60" s="99">
        <f t="shared" si="3"/>
        <v>6971.9999999999991</v>
      </c>
      <c r="G60" s="92">
        <v>5000</v>
      </c>
      <c r="H60" s="94"/>
      <c r="I60" s="92">
        <v>5160</v>
      </c>
      <c r="J60" s="108"/>
      <c r="K60" s="110"/>
      <c r="L60" s="95">
        <v>4600</v>
      </c>
      <c r="M60" s="101">
        <v>600</v>
      </c>
      <c r="N60" s="102">
        <v>600</v>
      </c>
      <c r="O60" s="48">
        <f t="shared" si="4"/>
        <v>5</v>
      </c>
      <c r="Q60" s="48">
        <f t="shared" si="0"/>
        <v>56</v>
      </c>
      <c r="R60" s="51" t="s">
        <v>301</v>
      </c>
      <c r="S60" s="50">
        <f t="shared" si="5"/>
        <v>426.86994333084698</v>
      </c>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row>
    <row r="61" spans="1:1014" x14ac:dyDescent="0.25">
      <c r="A61" s="48">
        <v>57</v>
      </c>
      <c r="B61" s="88" t="s">
        <v>17</v>
      </c>
      <c r="C61" s="88" t="s">
        <v>51</v>
      </c>
      <c r="D61" s="89">
        <f t="shared" si="1"/>
        <v>3031.2666666666664</v>
      </c>
      <c r="E61" s="99">
        <f t="shared" si="2"/>
        <v>3718.3999999999996</v>
      </c>
      <c r="F61" s="99">
        <f t="shared" si="3"/>
        <v>3137.3999999999996</v>
      </c>
      <c r="G61" s="93"/>
      <c r="H61" s="104"/>
      <c r="I61" s="104"/>
      <c r="J61" s="93">
        <v>2238</v>
      </c>
      <c r="K61" s="110"/>
      <c r="L61" s="93"/>
      <c r="M61" s="100">
        <v>320</v>
      </c>
      <c r="N61" s="100">
        <v>270</v>
      </c>
      <c r="O61" s="48">
        <f t="shared" si="4"/>
        <v>3</v>
      </c>
      <c r="Q61" s="48">
        <f t="shared" si="0"/>
        <v>57</v>
      </c>
      <c r="R61" s="51" t="s">
        <v>17</v>
      </c>
      <c r="S61" s="50">
        <f t="shared" si="5"/>
        <v>225.39657020287856</v>
      </c>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row>
    <row r="62" spans="1:1014" x14ac:dyDescent="0.25">
      <c r="A62" s="48">
        <v>58</v>
      </c>
      <c r="B62" s="88" t="s">
        <v>137</v>
      </c>
      <c r="C62" s="88" t="s">
        <v>138</v>
      </c>
      <c r="D62" s="89">
        <f t="shared" si="1"/>
        <v>4726.5</v>
      </c>
      <c r="E62" s="99">
        <f t="shared" si="2"/>
        <v>5693.7999999999993</v>
      </c>
      <c r="F62" s="99">
        <f t="shared" si="3"/>
        <v>5054.7</v>
      </c>
      <c r="G62" s="93"/>
      <c r="H62" s="104"/>
      <c r="I62" s="104"/>
      <c r="J62" s="93">
        <v>3431</v>
      </c>
      <c r="K62" s="110"/>
      <c r="L62" s="93"/>
      <c r="M62" s="102">
        <v>490</v>
      </c>
      <c r="N62" s="100">
        <v>435</v>
      </c>
      <c r="O62" s="48">
        <f t="shared" si="4"/>
        <v>3</v>
      </c>
      <c r="Q62" s="48">
        <f t="shared" si="0"/>
        <v>58</v>
      </c>
      <c r="R62" s="51" t="s">
        <v>137</v>
      </c>
      <c r="S62" s="50">
        <f t="shared" si="5"/>
        <v>351.44941247792087</v>
      </c>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row>
    <row r="63" spans="1:1014" x14ac:dyDescent="0.25">
      <c r="A63" s="48">
        <v>59</v>
      </c>
      <c r="B63" s="88" t="s">
        <v>139</v>
      </c>
      <c r="C63" s="88" t="s">
        <v>51</v>
      </c>
      <c r="D63" s="89">
        <f t="shared" si="1"/>
        <v>3718.3999999999996</v>
      </c>
      <c r="E63" s="99">
        <f t="shared" si="2"/>
        <v>3718.3999999999996</v>
      </c>
      <c r="F63" s="99">
        <f t="shared" si="3"/>
        <v>0</v>
      </c>
      <c r="G63" s="93"/>
      <c r="H63" s="104"/>
      <c r="I63" s="104"/>
      <c r="J63" s="93"/>
      <c r="K63" s="110"/>
      <c r="L63" s="93"/>
      <c r="M63" s="100">
        <v>320</v>
      </c>
      <c r="N63" s="101"/>
      <c r="O63" s="48">
        <f t="shared" si="4"/>
        <v>1</v>
      </c>
      <c r="Q63" s="48">
        <f t="shared" si="0"/>
        <v>59</v>
      </c>
      <c r="R63" s="51" t="s">
        <v>139</v>
      </c>
      <c r="S63" s="50">
        <f t="shared" si="5"/>
        <v>276.48989640492982</v>
      </c>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row>
    <row r="64" spans="1:1014" x14ac:dyDescent="0.25">
      <c r="A64" s="48">
        <v>60</v>
      </c>
      <c r="B64" s="88" t="s">
        <v>84</v>
      </c>
      <c r="C64" s="88" t="s">
        <v>85</v>
      </c>
      <c r="D64" s="89">
        <f t="shared" si="1"/>
        <v>4446.45</v>
      </c>
      <c r="E64" s="99">
        <f t="shared" si="2"/>
        <v>5229</v>
      </c>
      <c r="F64" s="99">
        <f t="shared" si="3"/>
        <v>5054.7</v>
      </c>
      <c r="G64" s="92">
        <v>3750</v>
      </c>
      <c r="H64" s="92">
        <v>5025</v>
      </c>
      <c r="I64" s="92">
        <v>3680</v>
      </c>
      <c r="J64" s="93"/>
      <c r="K64" s="93">
        <v>3940</v>
      </c>
      <c r="L64" s="93"/>
      <c r="M64" s="101">
        <v>450</v>
      </c>
      <c r="N64" s="100">
        <v>435</v>
      </c>
      <c r="O64" s="48">
        <f t="shared" si="4"/>
        <v>6</v>
      </c>
      <c r="Q64" s="48">
        <f t="shared" si="0"/>
        <v>60</v>
      </c>
      <c r="R64" s="51" t="s">
        <v>84</v>
      </c>
      <c r="S64" s="50">
        <f t="shared" si="5"/>
        <v>330.62567229714404</v>
      </c>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row>
    <row r="65" spans="1:1014" x14ac:dyDescent="0.25">
      <c r="A65" s="48">
        <v>61</v>
      </c>
      <c r="B65" s="88" t="s">
        <v>18</v>
      </c>
      <c r="C65" s="88" t="s">
        <v>52</v>
      </c>
      <c r="D65" s="89">
        <f t="shared" si="1"/>
        <v>4993.5625</v>
      </c>
      <c r="E65" s="99">
        <f t="shared" si="2"/>
        <v>5693.7999999999993</v>
      </c>
      <c r="F65" s="99">
        <f t="shared" si="3"/>
        <v>5054.7</v>
      </c>
      <c r="G65" s="92">
        <v>5000</v>
      </c>
      <c r="H65" s="92">
        <v>4720</v>
      </c>
      <c r="I65" s="92">
        <v>4950</v>
      </c>
      <c r="J65" s="93">
        <v>4940</v>
      </c>
      <c r="K65" s="93">
        <v>4690</v>
      </c>
      <c r="L65" s="93">
        <v>4900</v>
      </c>
      <c r="M65" s="102">
        <v>490</v>
      </c>
      <c r="N65" s="100">
        <v>435</v>
      </c>
      <c r="O65" s="48">
        <f t="shared" si="4"/>
        <v>8</v>
      </c>
      <c r="Q65" s="48">
        <f t="shared" si="0"/>
        <v>61</v>
      </c>
      <c r="R65" s="51" t="s">
        <v>18</v>
      </c>
      <c r="S65" s="50">
        <f t="shared" si="5"/>
        <v>371.30743823056758</v>
      </c>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c r="AJY65" s="2"/>
      <c r="AJZ65" s="2"/>
      <c r="AKA65" s="2"/>
      <c r="AKB65" s="2"/>
      <c r="AKC65" s="2"/>
      <c r="AKD65" s="2"/>
      <c r="AKE65" s="2"/>
      <c r="AKF65" s="2"/>
      <c r="AKG65" s="2"/>
      <c r="AKH65" s="2"/>
      <c r="AKI65" s="2"/>
      <c r="AKJ65" s="2"/>
      <c r="AKK65" s="2"/>
      <c r="AKL65" s="2"/>
      <c r="AKM65" s="2"/>
      <c r="AKN65" s="2"/>
      <c r="AKO65" s="2"/>
      <c r="AKP65" s="2"/>
      <c r="AKQ65" s="2"/>
      <c r="AKR65" s="2"/>
      <c r="AKS65" s="2"/>
      <c r="AKT65" s="2"/>
      <c r="AKU65" s="2"/>
      <c r="AKV65" s="2"/>
      <c r="AKW65" s="2"/>
      <c r="AKX65" s="2"/>
      <c r="AKY65" s="2"/>
      <c r="AKZ65" s="2"/>
      <c r="ALA65" s="2"/>
      <c r="ALB65" s="2"/>
      <c r="ALC65" s="2"/>
      <c r="ALD65" s="2"/>
      <c r="ALE65" s="2"/>
      <c r="ALF65" s="2"/>
      <c r="ALG65" s="2"/>
      <c r="ALH65" s="2"/>
      <c r="ALI65" s="2"/>
      <c r="ALJ65" s="2"/>
      <c r="ALK65" s="2"/>
      <c r="ALL65" s="2"/>
      <c r="ALM65" s="2"/>
      <c r="ALN65" s="2"/>
      <c r="ALO65" s="2"/>
      <c r="ALP65" s="2"/>
      <c r="ALQ65" s="2"/>
      <c r="ALR65" s="2"/>
      <c r="ALS65" s="2"/>
      <c r="ALT65" s="2"/>
      <c r="ALU65" s="2"/>
      <c r="ALV65" s="2"/>
      <c r="ALW65" s="2"/>
      <c r="ALX65" s="2"/>
      <c r="ALY65" s="2"/>
      <c r="ALZ65" s="2"/>
    </row>
    <row r="66" spans="1:1014" x14ac:dyDescent="0.25">
      <c r="A66" s="48">
        <v>62</v>
      </c>
      <c r="B66" s="88" t="s">
        <v>288</v>
      </c>
      <c r="C66" s="88" t="s">
        <v>289</v>
      </c>
      <c r="D66" s="89">
        <f t="shared" si="1"/>
        <v>4950</v>
      </c>
      <c r="E66" s="99">
        <f t="shared" si="2"/>
        <v>0</v>
      </c>
      <c r="F66" s="99">
        <f t="shared" si="3"/>
        <v>0</v>
      </c>
      <c r="G66" s="93"/>
      <c r="H66" s="104"/>
      <c r="I66" s="92">
        <v>4950</v>
      </c>
      <c r="J66" s="110"/>
      <c r="K66" s="110"/>
      <c r="L66" s="93"/>
      <c r="M66" s="101"/>
      <c r="N66" s="101"/>
      <c r="O66" s="48">
        <f t="shared" si="4"/>
        <v>1</v>
      </c>
      <c r="Q66" s="48">
        <f t="shared" si="0"/>
        <v>62</v>
      </c>
      <c r="R66" s="51" t="s">
        <v>288</v>
      </c>
      <c r="S66" s="50">
        <f t="shared" si="5"/>
        <v>368.06825172235443</v>
      </c>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c r="AJY66" s="2"/>
      <c r="AJZ66" s="2"/>
      <c r="AKA66" s="2"/>
      <c r="AKB66" s="2"/>
      <c r="AKC66" s="2"/>
      <c r="AKD66" s="2"/>
      <c r="AKE66" s="2"/>
      <c r="AKF66" s="2"/>
      <c r="AKG66" s="2"/>
      <c r="AKH66" s="2"/>
      <c r="AKI66" s="2"/>
      <c r="AKJ66" s="2"/>
      <c r="AKK66" s="2"/>
      <c r="AKL66" s="2"/>
      <c r="AKM66" s="2"/>
      <c r="AKN66" s="2"/>
      <c r="AKO66" s="2"/>
      <c r="AKP66" s="2"/>
      <c r="AKQ66" s="2"/>
      <c r="AKR66" s="2"/>
      <c r="AKS66" s="2"/>
      <c r="AKT66" s="2"/>
      <c r="AKU66" s="2"/>
      <c r="AKV66" s="2"/>
      <c r="AKW66" s="2"/>
      <c r="AKX66" s="2"/>
      <c r="AKY66" s="2"/>
      <c r="AKZ66" s="2"/>
      <c r="ALA66" s="2"/>
      <c r="ALB66" s="2"/>
      <c r="ALC66" s="2"/>
      <c r="ALD66" s="2"/>
      <c r="ALE66" s="2"/>
      <c r="ALF66" s="2"/>
      <c r="ALG66" s="2"/>
      <c r="ALH66" s="2"/>
      <c r="ALI66" s="2"/>
      <c r="ALJ66" s="2"/>
      <c r="ALK66" s="2"/>
      <c r="ALL66" s="2"/>
      <c r="ALM66" s="2"/>
      <c r="ALN66" s="2"/>
      <c r="ALO66" s="2"/>
      <c r="ALP66" s="2"/>
      <c r="ALQ66" s="2"/>
      <c r="ALR66" s="2"/>
      <c r="ALS66" s="2"/>
      <c r="ALT66" s="2"/>
      <c r="ALU66" s="2"/>
      <c r="ALV66" s="2"/>
      <c r="ALW66" s="2"/>
      <c r="ALX66" s="2"/>
      <c r="ALY66" s="2"/>
      <c r="ALZ66" s="2"/>
    </row>
    <row r="67" spans="1:1014" x14ac:dyDescent="0.25">
      <c r="A67" s="48">
        <v>63</v>
      </c>
      <c r="B67" s="88" t="s">
        <v>198</v>
      </c>
      <c r="C67" s="88" t="s">
        <v>199</v>
      </c>
      <c r="D67" s="89">
        <f t="shared" si="1"/>
        <v>4653.7833333333338</v>
      </c>
      <c r="E67" s="99">
        <f t="shared" si="2"/>
        <v>5229</v>
      </c>
      <c r="F67" s="99">
        <f t="shared" si="3"/>
        <v>4473.7</v>
      </c>
      <c r="G67" s="93">
        <v>4450</v>
      </c>
      <c r="H67" s="92">
        <v>5280</v>
      </c>
      <c r="I67" s="92">
        <v>4380</v>
      </c>
      <c r="J67" s="110"/>
      <c r="K67" s="93">
        <v>4110</v>
      </c>
      <c r="L67" s="93"/>
      <c r="M67" s="101">
        <v>450</v>
      </c>
      <c r="N67" s="100">
        <v>385</v>
      </c>
      <c r="O67" s="48">
        <f t="shared" si="4"/>
        <v>6</v>
      </c>
      <c r="Q67" s="48">
        <f t="shared" si="0"/>
        <v>63</v>
      </c>
      <c r="R67" s="51" t="s">
        <v>198</v>
      </c>
      <c r="S67" s="50">
        <f t="shared" si="5"/>
        <v>346.0424031100265</v>
      </c>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row>
    <row r="68" spans="1:1014" x14ac:dyDescent="0.25">
      <c r="A68" s="48">
        <v>64</v>
      </c>
      <c r="B68" s="88" t="s">
        <v>262</v>
      </c>
      <c r="C68" s="88" t="s">
        <v>199</v>
      </c>
      <c r="D68" s="89">
        <f t="shared" si="1"/>
        <v>4597.9624999999996</v>
      </c>
      <c r="E68" s="99">
        <f t="shared" si="2"/>
        <v>5229</v>
      </c>
      <c r="F68" s="99">
        <f t="shared" si="3"/>
        <v>5054.7</v>
      </c>
      <c r="G68" s="92">
        <v>4450</v>
      </c>
      <c r="H68" s="92">
        <v>5280</v>
      </c>
      <c r="I68" s="92">
        <v>4380</v>
      </c>
      <c r="J68" s="93">
        <v>4080</v>
      </c>
      <c r="K68" s="93">
        <v>4110</v>
      </c>
      <c r="L68" s="93">
        <v>4200</v>
      </c>
      <c r="M68" s="101">
        <v>450</v>
      </c>
      <c r="N68" s="100">
        <v>435</v>
      </c>
      <c r="O68" s="48">
        <f t="shared" si="4"/>
        <v>8</v>
      </c>
      <c r="Q68" s="48">
        <f t="shared" si="0"/>
        <v>64</v>
      </c>
      <c r="R68" s="51" t="s">
        <v>262</v>
      </c>
      <c r="S68" s="50">
        <f t="shared" si="5"/>
        <v>341.89172098180728</v>
      </c>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row>
    <row r="69" spans="1:1014" x14ac:dyDescent="0.25">
      <c r="A69" s="48">
        <v>65</v>
      </c>
      <c r="B69" s="88" t="s">
        <v>303</v>
      </c>
      <c r="C69" s="88" t="s">
        <v>304</v>
      </c>
      <c r="D69" s="89">
        <f t="shared" si="1"/>
        <v>4597.9624999999996</v>
      </c>
      <c r="E69" s="99">
        <f t="shared" si="2"/>
        <v>5229</v>
      </c>
      <c r="F69" s="99">
        <f t="shared" si="3"/>
        <v>5054.7</v>
      </c>
      <c r="G69" s="107">
        <v>4450</v>
      </c>
      <c r="H69" s="92">
        <v>5280</v>
      </c>
      <c r="I69" s="92">
        <v>4380</v>
      </c>
      <c r="J69" s="104">
        <v>4080</v>
      </c>
      <c r="K69" s="93">
        <v>4110</v>
      </c>
      <c r="L69" s="109">
        <v>4200</v>
      </c>
      <c r="M69" s="101">
        <v>450</v>
      </c>
      <c r="N69" s="102">
        <v>435</v>
      </c>
      <c r="O69" s="48">
        <f t="shared" si="4"/>
        <v>8</v>
      </c>
      <c r="Q69" s="48">
        <f t="shared" si="0"/>
        <v>65</v>
      </c>
      <c r="R69" s="51" t="s">
        <v>303</v>
      </c>
      <c r="S69" s="50">
        <f t="shared" si="5"/>
        <v>341.89172098180728</v>
      </c>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row>
    <row r="70" spans="1:1014" x14ac:dyDescent="0.25">
      <c r="A70" s="48">
        <v>66</v>
      </c>
      <c r="B70" s="88" t="s">
        <v>307</v>
      </c>
      <c r="C70" s="88" t="s">
        <v>308</v>
      </c>
      <c r="D70" s="89">
        <f t="shared" ref="D70:D133" si="6">SUM(E70:L70)/O70</f>
        <v>5472.96</v>
      </c>
      <c r="E70" s="99">
        <f t="shared" ref="E70:E133" si="7">M70*$C$1</f>
        <v>5693.7999999999993</v>
      </c>
      <c r="F70" s="99">
        <f t="shared" ref="F70:F133" si="8">N70*$C$1</f>
        <v>0</v>
      </c>
      <c r="G70" s="107">
        <v>5800</v>
      </c>
      <c r="H70" s="104"/>
      <c r="I70" s="104">
        <v>5730</v>
      </c>
      <c r="J70" s="104">
        <v>5191</v>
      </c>
      <c r="K70" s="93"/>
      <c r="L70" s="95">
        <v>4950</v>
      </c>
      <c r="M70" s="101">
        <v>490</v>
      </c>
      <c r="N70" s="101"/>
      <c r="O70" s="48">
        <f t="shared" ref="O70:O133" si="9">COUNT(G70:N70)</f>
        <v>5</v>
      </c>
      <c r="Q70" s="48">
        <f t="shared" si="0"/>
        <v>66</v>
      </c>
      <c r="R70" s="51" t="s">
        <v>307</v>
      </c>
      <c r="S70" s="50">
        <f t="shared" ref="S70:S133" si="10">D70/$C$2</f>
        <v>406.95410483765193</v>
      </c>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row>
    <row r="71" spans="1:1014" x14ac:dyDescent="0.25">
      <c r="A71" s="48">
        <v>67</v>
      </c>
      <c r="B71" s="88" t="s">
        <v>305</v>
      </c>
      <c r="C71" s="88" t="s">
        <v>306</v>
      </c>
      <c r="D71" s="89">
        <f t="shared" si="6"/>
        <v>5089.96</v>
      </c>
      <c r="E71" s="99">
        <f t="shared" si="7"/>
        <v>5693.7999999999993</v>
      </c>
      <c r="F71" s="99">
        <f t="shared" si="8"/>
        <v>0</v>
      </c>
      <c r="G71" s="93"/>
      <c r="H71" s="92">
        <v>4450</v>
      </c>
      <c r="I71" s="104">
        <v>4850</v>
      </c>
      <c r="J71" s="104">
        <v>5506</v>
      </c>
      <c r="K71" s="110"/>
      <c r="L71" s="95">
        <v>4950</v>
      </c>
      <c r="M71" s="101">
        <v>490</v>
      </c>
      <c r="N71" s="101"/>
      <c r="O71" s="48">
        <f t="shared" si="9"/>
        <v>5</v>
      </c>
      <c r="Q71" s="48">
        <f t="shared" si="0"/>
        <v>67</v>
      </c>
      <c r="R71" s="51" t="s">
        <v>305</v>
      </c>
      <c r="S71" s="50">
        <f t="shared" si="10"/>
        <v>378.47528859327582</v>
      </c>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row>
    <row r="72" spans="1:1014" x14ac:dyDescent="0.25">
      <c r="A72" s="48">
        <v>68</v>
      </c>
      <c r="B72" s="88" t="s">
        <v>105</v>
      </c>
      <c r="C72" s="88" t="s">
        <v>106</v>
      </c>
      <c r="D72" s="89">
        <f t="shared" si="6"/>
        <v>4327.3857142857141</v>
      </c>
      <c r="E72" s="99">
        <f t="shared" si="7"/>
        <v>4531.7999999999993</v>
      </c>
      <c r="F72" s="99">
        <f t="shared" si="8"/>
        <v>4589.8999999999996</v>
      </c>
      <c r="G72" s="92">
        <v>4350</v>
      </c>
      <c r="H72" s="92">
        <v>4730</v>
      </c>
      <c r="I72" s="92">
        <v>4280</v>
      </c>
      <c r="J72" s="93"/>
      <c r="K72" s="93">
        <v>3810</v>
      </c>
      <c r="L72" s="93">
        <v>4000</v>
      </c>
      <c r="M72" s="100">
        <v>390</v>
      </c>
      <c r="N72" s="100">
        <v>395</v>
      </c>
      <c r="O72" s="48">
        <f t="shared" si="9"/>
        <v>7</v>
      </c>
      <c r="Q72" s="48">
        <f t="shared" ref="Q72:Q135" si="11">A72</f>
        <v>68</v>
      </c>
      <c r="R72" s="51" t="s">
        <v>105</v>
      </c>
      <c r="S72" s="50">
        <f t="shared" si="10"/>
        <v>321.77238270412823</v>
      </c>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row>
    <row r="73" spans="1:1014" x14ac:dyDescent="0.25">
      <c r="A73" s="48">
        <v>69</v>
      </c>
      <c r="B73" s="88" t="s">
        <v>140</v>
      </c>
      <c r="C73" s="88" t="s">
        <v>141</v>
      </c>
      <c r="D73" s="89">
        <f t="shared" si="6"/>
        <v>5195.9142857142851</v>
      </c>
      <c r="E73" s="99">
        <f t="shared" si="7"/>
        <v>5693.7999999999993</v>
      </c>
      <c r="F73" s="99">
        <f t="shared" si="8"/>
        <v>5577.5999999999995</v>
      </c>
      <c r="G73" s="93">
        <v>5650</v>
      </c>
      <c r="H73" s="92">
        <v>4950</v>
      </c>
      <c r="I73" s="92">
        <v>5580</v>
      </c>
      <c r="J73" s="93"/>
      <c r="K73" s="93">
        <v>4520</v>
      </c>
      <c r="L73" s="93">
        <v>4400</v>
      </c>
      <c r="M73" s="100">
        <v>490</v>
      </c>
      <c r="N73" s="100">
        <v>480</v>
      </c>
      <c r="O73" s="48">
        <f t="shared" si="9"/>
        <v>7</v>
      </c>
      <c r="Q73" s="48">
        <f t="shared" si="11"/>
        <v>69</v>
      </c>
      <c r="R73" s="51" t="s">
        <v>140</v>
      </c>
      <c r="S73" s="50">
        <f t="shared" si="10"/>
        <v>386.3537549983966</v>
      </c>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c r="AJY73" s="2"/>
      <c r="AJZ73" s="2"/>
      <c r="AKA73" s="2"/>
      <c r="AKB73" s="2"/>
      <c r="AKC73" s="2"/>
      <c r="AKD73" s="2"/>
      <c r="AKE73" s="2"/>
      <c r="AKF73" s="2"/>
      <c r="AKG73" s="2"/>
      <c r="AKH73" s="2"/>
      <c r="AKI73" s="2"/>
      <c r="AKJ73" s="2"/>
      <c r="AKK73" s="2"/>
      <c r="AKL73" s="2"/>
      <c r="AKM73" s="2"/>
      <c r="AKN73" s="2"/>
      <c r="AKO73" s="2"/>
      <c r="AKP73" s="2"/>
      <c r="AKQ73" s="2"/>
      <c r="AKR73" s="2"/>
      <c r="AKS73" s="2"/>
      <c r="AKT73" s="2"/>
      <c r="AKU73" s="2"/>
      <c r="AKV73" s="2"/>
      <c r="AKW73" s="2"/>
      <c r="AKX73" s="2"/>
      <c r="AKY73" s="2"/>
      <c r="AKZ73" s="2"/>
      <c r="ALA73" s="2"/>
      <c r="ALB73" s="2"/>
      <c r="ALC73" s="2"/>
      <c r="ALD73" s="2"/>
      <c r="ALE73" s="2"/>
      <c r="ALF73" s="2"/>
      <c r="ALG73" s="2"/>
      <c r="ALH73" s="2"/>
      <c r="ALI73" s="2"/>
      <c r="ALJ73" s="2"/>
      <c r="ALK73" s="2"/>
      <c r="ALL73" s="2"/>
      <c r="ALM73" s="2"/>
      <c r="ALN73" s="2"/>
      <c r="ALO73" s="2"/>
      <c r="ALP73" s="2"/>
      <c r="ALQ73" s="2"/>
      <c r="ALR73" s="2"/>
      <c r="ALS73" s="2"/>
      <c r="ALT73" s="2"/>
      <c r="ALU73" s="2"/>
      <c r="ALV73" s="2"/>
      <c r="ALW73" s="2"/>
      <c r="ALX73" s="2"/>
      <c r="ALY73" s="2"/>
      <c r="ALZ73" s="2"/>
    </row>
    <row r="74" spans="1:1014" x14ac:dyDescent="0.25">
      <c r="A74" s="48">
        <v>70</v>
      </c>
      <c r="B74" s="88" t="s">
        <v>200</v>
      </c>
      <c r="C74" s="88" t="s">
        <v>201</v>
      </c>
      <c r="D74" s="89">
        <f t="shared" si="6"/>
        <v>4122.7</v>
      </c>
      <c r="E74" s="99">
        <f t="shared" si="7"/>
        <v>5229</v>
      </c>
      <c r="F74" s="99">
        <f t="shared" si="8"/>
        <v>4589.8999999999996</v>
      </c>
      <c r="G74" s="92">
        <v>4150</v>
      </c>
      <c r="H74" s="92">
        <v>3860</v>
      </c>
      <c r="I74" s="92">
        <v>4080</v>
      </c>
      <c r="J74" s="110"/>
      <c r="K74" s="93">
        <v>3700</v>
      </c>
      <c r="L74" s="93">
        <v>3250</v>
      </c>
      <c r="M74" s="101">
        <v>450</v>
      </c>
      <c r="N74" s="100">
        <v>395</v>
      </c>
      <c r="O74" s="48">
        <f t="shared" si="9"/>
        <v>7</v>
      </c>
      <c r="Q74" s="48">
        <f t="shared" si="11"/>
        <v>70</v>
      </c>
      <c r="R74" s="51" t="s">
        <v>200</v>
      </c>
      <c r="S74" s="50">
        <f t="shared" si="10"/>
        <v>306.55252149005065</v>
      </c>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c r="AJY74" s="2"/>
      <c r="AJZ74" s="2"/>
      <c r="AKA74" s="2"/>
      <c r="AKB74" s="2"/>
      <c r="AKC74" s="2"/>
      <c r="AKD74" s="2"/>
      <c r="AKE74" s="2"/>
      <c r="AKF74" s="2"/>
      <c r="AKG74" s="2"/>
      <c r="AKH74" s="2"/>
      <c r="AKI74" s="2"/>
      <c r="AKJ74" s="2"/>
      <c r="AKK74" s="2"/>
      <c r="AKL74" s="2"/>
      <c r="AKM74" s="2"/>
      <c r="AKN74" s="2"/>
      <c r="AKO74" s="2"/>
      <c r="AKP74" s="2"/>
      <c r="AKQ74" s="2"/>
      <c r="AKR74" s="2"/>
      <c r="AKS74" s="2"/>
      <c r="AKT74" s="2"/>
      <c r="AKU74" s="2"/>
      <c r="AKV74" s="2"/>
      <c r="AKW74" s="2"/>
      <c r="AKX74" s="2"/>
      <c r="AKY74" s="2"/>
      <c r="AKZ74" s="2"/>
      <c r="ALA74" s="2"/>
      <c r="ALB74" s="2"/>
      <c r="ALC74" s="2"/>
      <c r="ALD74" s="2"/>
      <c r="ALE74" s="2"/>
      <c r="ALF74" s="2"/>
      <c r="ALG74" s="2"/>
      <c r="ALH74" s="2"/>
      <c r="ALI74" s="2"/>
      <c r="ALJ74" s="2"/>
      <c r="ALK74" s="2"/>
      <c r="ALL74" s="2"/>
      <c r="ALM74" s="2"/>
      <c r="ALN74" s="2"/>
      <c r="ALO74" s="2"/>
      <c r="ALP74" s="2"/>
      <c r="ALQ74" s="2"/>
      <c r="ALR74" s="2"/>
      <c r="ALS74" s="2"/>
      <c r="ALT74" s="2"/>
      <c r="ALU74" s="2"/>
      <c r="ALV74" s="2"/>
      <c r="ALW74" s="2"/>
      <c r="ALX74" s="2"/>
      <c r="ALY74" s="2"/>
      <c r="ALZ74" s="2"/>
    </row>
    <row r="75" spans="1:1014" x14ac:dyDescent="0.25">
      <c r="A75" s="48">
        <v>71</v>
      </c>
      <c r="B75" s="88" t="s">
        <v>107</v>
      </c>
      <c r="C75" s="88" t="s">
        <v>108</v>
      </c>
      <c r="D75" s="89">
        <f t="shared" si="6"/>
        <v>5200.0499999999993</v>
      </c>
      <c r="E75" s="99">
        <f t="shared" si="7"/>
        <v>5693.7999999999993</v>
      </c>
      <c r="F75" s="99">
        <f t="shared" si="8"/>
        <v>5577.5999999999995</v>
      </c>
      <c r="G75" s="92">
        <v>5300</v>
      </c>
      <c r="H75" s="92">
        <v>5320</v>
      </c>
      <c r="I75" s="92">
        <v>5230</v>
      </c>
      <c r="J75" s="93">
        <v>5039</v>
      </c>
      <c r="K75" s="93">
        <v>4590</v>
      </c>
      <c r="L75" s="93">
        <v>4850</v>
      </c>
      <c r="M75" s="100">
        <v>490</v>
      </c>
      <c r="N75" s="100">
        <v>480</v>
      </c>
      <c r="O75" s="48">
        <f t="shared" si="9"/>
        <v>8</v>
      </c>
      <c r="Q75" s="48">
        <f t="shared" si="11"/>
        <v>71</v>
      </c>
      <c r="R75" s="51" t="s">
        <v>107</v>
      </c>
      <c r="S75" s="50">
        <f t="shared" si="10"/>
        <v>386.66127522602608</v>
      </c>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c r="AJY75" s="2"/>
      <c r="AJZ75" s="2"/>
      <c r="AKA75" s="2"/>
      <c r="AKB75" s="2"/>
      <c r="AKC75" s="2"/>
      <c r="AKD75" s="2"/>
      <c r="AKE75" s="2"/>
      <c r="AKF75" s="2"/>
      <c r="AKG75" s="2"/>
      <c r="AKH75" s="2"/>
      <c r="AKI75" s="2"/>
      <c r="AKJ75" s="2"/>
      <c r="AKK75" s="2"/>
      <c r="AKL75" s="2"/>
      <c r="AKM75" s="2"/>
      <c r="AKN75" s="2"/>
      <c r="AKO75" s="2"/>
      <c r="AKP75" s="2"/>
      <c r="AKQ75" s="2"/>
      <c r="AKR75" s="2"/>
      <c r="AKS75" s="2"/>
      <c r="AKT75" s="2"/>
      <c r="AKU75" s="2"/>
      <c r="AKV75" s="2"/>
      <c r="AKW75" s="2"/>
      <c r="AKX75" s="2"/>
      <c r="AKY75" s="2"/>
      <c r="AKZ75" s="2"/>
      <c r="ALA75" s="2"/>
      <c r="ALB75" s="2"/>
      <c r="ALC75" s="2"/>
      <c r="ALD75" s="2"/>
      <c r="ALE75" s="2"/>
      <c r="ALF75" s="2"/>
      <c r="ALG75" s="2"/>
      <c r="ALH75" s="2"/>
      <c r="ALI75" s="2"/>
      <c r="ALJ75" s="2"/>
      <c r="ALK75" s="2"/>
      <c r="ALL75" s="2"/>
      <c r="ALM75" s="2"/>
      <c r="ALN75" s="2"/>
      <c r="ALO75" s="2"/>
      <c r="ALP75" s="2"/>
      <c r="ALQ75" s="2"/>
      <c r="ALR75" s="2"/>
      <c r="ALS75" s="2"/>
      <c r="ALT75" s="2"/>
      <c r="ALU75" s="2"/>
      <c r="ALV75" s="2"/>
      <c r="ALW75" s="2"/>
      <c r="ALX75" s="2"/>
      <c r="ALY75" s="2"/>
      <c r="ALZ75" s="2"/>
    </row>
    <row r="76" spans="1:1014" x14ac:dyDescent="0.25">
      <c r="A76" s="48">
        <v>72</v>
      </c>
      <c r="B76" s="88" t="s">
        <v>142</v>
      </c>
      <c r="C76" s="88" t="s">
        <v>143</v>
      </c>
      <c r="D76" s="89">
        <f t="shared" si="6"/>
        <v>11957.766666666668</v>
      </c>
      <c r="E76" s="99">
        <f t="shared" si="7"/>
        <v>8715</v>
      </c>
      <c r="F76" s="99">
        <f t="shared" si="8"/>
        <v>8308.2999999999993</v>
      </c>
      <c r="G76" s="92">
        <v>18850</v>
      </c>
      <c r="H76" s="93"/>
      <c r="I76" s="93"/>
      <c r="J76" s="93"/>
      <c r="K76" s="93"/>
      <c r="L76" s="93"/>
      <c r="M76" s="100">
        <v>750</v>
      </c>
      <c r="N76" s="100">
        <v>715</v>
      </c>
      <c r="O76" s="48">
        <f t="shared" si="9"/>
        <v>3</v>
      </c>
      <c r="Q76" s="48">
        <f t="shared" si="11"/>
        <v>72</v>
      </c>
      <c r="R76" s="51" t="s">
        <v>142</v>
      </c>
      <c r="S76" s="50">
        <f t="shared" si="10"/>
        <v>889.1463174755246</v>
      </c>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c r="AJY76" s="2"/>
      <c r="AJZ76" s="2"/>
      <c r="AKA76" s="2"/>
      <c r="AKB76" s="2"/>
      <c r="AKC76" s="2"/>
      <c r="AKD76" s="2"/>
      <c r="AKE76" s="2"/>
      <c r="AKF76" s="2"/>
      <c r="AKG76" s="2"/>
      <c r="AKH76" s="2"/>
      <c r="AKI76" s="2"/>
      <c r="AKJ76" s="2"/>
      <c r="AKK76" s="2"/>
      <c r="AKL76" s="2"/>
      <c r="AKM76" s="2"/>
      <c r="AKN76" s="2"/>
      <c r="AKO76" s="2"/>
      <c r="AKP76" s="2"/>
      <c r="AKQ76" s="2"/>
      <c r="AKR76" s="2"/>
      <c r="AKS76" s="2"/>
      <c r="AKT76" s="2"/>
      <c r="AKU76" s="2"/>
      <c r="AKV76" s="2"/>
      <c r="AKW76" s="2"/>
      <c r="AKX76" s="2"/>
      <c r="AKY76" s="2"/>
      <c r="AKZ76" s="2"/>
      <c r="ALA76" s="2"/>
      <c r="ALB76" s="2"/>
      <c r="ALC76" s="2"/>
      <c r="ALD76" s="2"/>
      <c r="ALE76" s="2"/>
      <c r="ALF76" s="2"/>
      <c r="ALG76" s="2"/>
      <c r="ALH76" s="2"/>
      <c r="ALI76" s="2"/>
      <c r="ALJ76" s="2"/>
      <c r="ALK76" s="2"/>
      <c r="ALL76" s="2"/>
      <c r="ALM76" s="2"/>
      <c r="ALN76" s="2"/>
      <c r="ALO76" s="2"/>
      <c r="ALP76" s="2"/>
      <c r="ALQ76" s="2"/>
      <c r="ALR76" s="2"/>
      <c r="ALS76" s="2"/>
      <c r="ALT76" s="2"/>
      <c r="ALU76" s="2"/>
      <c r="ALV76" s="2"/>
      <c r="ALW76" s="2"/>
      <c r="ALX76" s="2"/>
      <c r="ALY76" s="2"/>
      <c r="ALZ76" s="2"/>
    </row>
    <row r="77" spans="1:1014" x14ac:dyDescent="0.25">
      <c r="A77" s="48">
        <v>73</v>
      </c>
      <c r="B77" s="88" t="s">
        <v>144</v>
      </c>
      <c r="C77" s="88" t="s">
        <v>145</v>
      </c>
      <c r="D77" s="89">
        <f t="shared" si="6"/>
        <v>4280</v>
      </c>
      <c r="E77" s="99">
        <f t="shared" si="7"/>
        <v>0</v>
      </c>
      <c r="F77" s="99">
        <f t="shared" si="8"/>
        <v>0</v>
      </c>
      <c r="G77" s="93"/>
      <c r="H77" s="104"/>
      <c r="I77" s="92">
        <v>4280</v>
      </c>
      <c r="J77" s="110"/>
      <c r="K77" s="110"/>
      <c r="L77" s="101"/>
      <c r="M77" s="101"/>
      <c r="N77" s="101"/>
      <c r="O77" s="48">
        <f t="shared" si="9"/>
        <v>1</v>
      </c>
      <c r="Q77" s="48">
        <f t="shared" si="11"/>
        <v>73</v>
      </c>
      <c r="R77" s="51" t="s">
        <v>144</v>
      </c>
      <c r="S77" s="50">
        <f t="shared" si="10"/>
        <v>318.24891260033877</v>
      </c>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c r="AJY77" s="2"/>
      <c r="AJZ77" s="2"/>
      <c r="AKA77" s="2"/>
      <c r="AKB77" s="2"/>
      <c r="AKC77" s="2"/>
      <c r="AKD77" s="2"/>
      <c r="AKE77" s="2"/>
      <c r="AKF77" s="2"/>
      <c r="AKG77" s="2"/>
      <c r="AKH77" s="2"/>
      <c r="AKI77" s="2"/>
      <c r="AKJ77" s="2"/>
      <c r="AKK77" s="2"/>
      <c r="AKL77" s="2"/>
      <c r="AKM77" s="2"/>
      <c r="AKN77" s="2"/>
      <c r="AKO77" s="2"/>
      <c r="AKP77" s="2"/>
      <c r="AKQ77" s="2"/>
      <c r="AKR77" s="2"/>
      <c r="AKS77" s="2"/>
      <c r="AKT77" s="2"/>
      <c r="AKU77" s="2"/>
      <c r="AKV77" s="2"/>
      <c r="AKW77" s="2"/>
      <c r="AKX77" s="2"/>
      <c r="AKY77" s="2"/>
      <c r="AKZ77" s="2"/>
      <c r="ALA77" s="2"/>
      <c r="ALB77" s="2"/>
      <c r="ALC77" s="2"/>
      <c r="ALD77" s="2"/>
      <c r="ALE77" s="2"/>
      <c r="ALF77" s="2"/>
      <c r="ALG77" s="2"/>
      <c r="ALH77" s="2"/>
      <c r="ALI77" s="2"/>
      <c r="ALJ77" s="2"/>
      <c r="ALK77" s="2"/>
      <c r="ALL77" s="2"/>
      <c r="ALM77" s="2"/>
      <c r="ALN77" s="2"/>
      <c r="ALO77" s="2"/>
      <c r="ALP77" s="2"/>
      <c r="ALQ77" s="2"/>
      <c r="ALR77" s="2"/>
      <c r="ALS77" s="2"/>
      <c r="ALT77" s="2"/>
      <c r="ALU77" s="2"/>
      <c r="ALV77" s="2"/>
      <c r="ALW77" s="2"/>
      <c r="ALX77" s="2"/>
      <c r="ALY77" s="2"/>
      <c r="ALZ77" s="2"/>
    </row>
    <row r="78" spans="1:1014" x14ac:dyDescent="0.25">
      <c r="A78" s="48">
        <v>74</v>
      </c>
      <c r="B78" s="88" t="s">
        <v>274</v>
      </c>
      <c r="C78" s="88" t="s">
        <v>275</v>
      </c>
      <c r="D78" s="89">
        <f t="shared" si="6"/>
        <v>4367.166666666667</v>
      </c>
      <c r="E78" s="99">
        <f t="shared" si="7"/>
        <v>0</v>
      </c>
      <c r="F78" s="99">
        <f t="shared" si="8"/>
        <v>0</v>
      </c>
      <c r="G78" s="104">
        <v>4350</v>
      </c>
      <c r="H78" s="104">
        <v>4740</v>
      </c>
      <c r="I78" s="92">
        <v>4280</v>
      </c>
      <c r="J78" s="104">
        <v>4353</v>
      </c>
      <c r="K78" s="104">
        <v>4280</v>
      </c>
      <c r="L78" s="95">
        <v>4200</v>
      </c>
      <c r="M78" s="101"/>
      <c r="N78" s="101"/>
      <c r="O78" s="48">
        <f t="shared" si="9"/>
        <v>6</v>
      </c>
      <c r="Q78" s="48">
        <f t="shared" si="11"/>
        <v>74</v>
      </c>
      <c r="R78" s="51" t="s">
        <v>274</v>
      </c>
      <c r="S78" s="50">
        <f t="shared" si="10"/>
        <v>324.73038383437222</v>
      </c>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c r="AJY78" s="2"/>
      <c r="AJZ78" s="2"/>
      <c r="AKA78" s="2"/>
      <c r="AKB78" s="2"/>
      <c r="AKC78" s="2"/>
      <c r="AKD78" s="2"/>
      <c r="AKE78" s="2"/>
      <c r="AKF78" s="2"/>
      <c r="AKG78" s="2"/>
      <c r="AKH78" s="2"/>
      <c r="AKI78" s="2"/>
      <c r="AKJ78" s="2"/>
      <c r="AKK78" s="2"/>
      <c r="AKL78" s="2"/>
      <c r="AKM78" s="2"/>
      <c r="AKN78" s="2"/>
      <c r="AKO78" s="2"/>
      <c r="AKP78" s="2"/>
      <c r="AKQ78" s="2"/>
      <c r="AKR78" s="2"/>
      <c r="AKS78" s="2"/>
      <c r="AKT78" s="2"/>
      <c r="AKU78" s="2"/>
      <c r="AKV78" s="2"/>
      <c r="AKW78" s="2"/>
      <c r="AKX78" s="2"/>
      <c r="AKY78" s="2"/>
      <c r="AKZ78" s="2"/>
      <c r="ALA78" s="2"/>
      <c r="ALB78" s="2"/>
      <c r="ALC78" s="2"/>
      <c r="ALD78" s="2"/>
      <c r="ALE78" s="2"/>
      <c r="ALF78" s="2"/>
      <c r="ALG78" s="2"/>
      <c r="ALH78" s="2"/>
      <c r="ALI78" s="2"/>
      <c r="ALJ78" s="2"/>
      <c r="ALK78" s="2"/>
      <c r="ALL78" s="2"/>
      <c r="ALM78" s="2"/>
      <c r="ALN78" s="2"/>
      <c r="ALO78" s="2"/>
      <c r="ALP78" s="2"/>
      <c r="ALQ78" s="2"/>
      <c r="ALR78" s="2"/>
      <c r="ALS78" s="2"/>
      <c r="ALT78" s="2"/>
      <c r="ALU78" s="2"/>
      <c r="ALV78" s="2"/>
      <c r="ALW78" s="2"/>
      <c r="ALX78" s="2"/>
      <c r="ALY78" s="2"/>
      <c r="ALZ78" s="2"/>
    </row>
    <row r="79" spans="1:1014" x14ac:dyDescent="0.25">
      <c r="A79" s="48">
        <v>75</v>
      </c>
      <c r="B79" s="88" t="s">
        <v>276</v>
      </c>
      <c r="C79" s="88" t="s">
        <v>145</v>
      </c>
      <c r="D79" s="89">
        <f t="shared" si="6"/>
        <v>4731.8</v>
      </c>
      <c r="E79" s="99">
        <f t="shared" si="7"/>
        <v>5229</v>
      </c>
      <c r="F79" s="99">
        <f t="shared" si="8"/>
        <v>0</v>
      </c>
      <c r="G79" s="104">
        <v>4350</v>
      </c>
      <c r="H79" s="104">
        <v>5520</v>
      </c>
      <c r="I79" s="92">
        <v>4280</v>
      </c>
      <c r="J79" s="110"/>
      <c r="K79" s="104">
        <v>4280</v>
      </c>
      <c r="L79" s="101"/>
      <c r="M79" s="101">
        <v>450</v>
      </c>
      <c r="N79" s="101"/>
      <c r="O79" s="48">
        <f t="shared" si="9"/>
        <v>5</v>
      </c>
      <c r="Q79" s="48">
        <f t="shared" si="11"/>
        <v>75</v>
      </c>
      <c r="R79" s="51" t="s">
        <v>276</v>
      </c>
      <c r="S79" s="50">
        <f t="shared" si="10"/>
        <v>351.8435057575428</v>
      </c>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c r="AJY79" s="2"/>
      <c r="AJZ79" s="2"/>
      <c r="AKA79" s="2"/>
      <c r="AKB79" s="2"/>
      <c r="AKC79" s="2"/>
      <c r="AKD79" s="2"/>
      <c r="AKE79" s="2"/>
      <c r="AKF79" s="2"/>
      <c r="AKG79" s="2"/>
      <c r="AKH79" s="2"/>
      <c r="AKI79" s="2"/>
      <c r="AKJ79" s="2"/>
      <c r="AKK79" s="2"/>
      <c r="AKL79" s="2"/>
      <c r="AKM79" s="2"/>
      <c r="AKN79" s="2"/>
      <c r="AKO79" s="2"/>
      <c r="AKP79" s="2"/>
      <c r="AKQ79" s="2"/>
      <c r="AKR79" s="2"/>
      <c r="AKS79" s="2"/>
      <c r="AKT79" s="2"/>
      <c r="AKU79" s="2"/>
      <c r="AKV79" s="2"/>
      <c r="AKW79" s="2"/>
      <c r="AKX79" s="2"/>
      <c r="AKY79" s="2"/>
      <c r="AKZ79" s="2"/>
      <c r="ALA79" s="2"/>
      <c r="ALB79" s="2"/>
      <c r="ALC79" s="2"/>
      <c r="ALD79" s="2"/>
      <c r="ALE79" s="2"/>
      <c r="ALF79" s="2"/>
      <c r="ALG79" s="2"/>
      <c r="ALH79" s="2"/>
      <c r="ALI79" s="2"/>
      <c r="ALJ79" s="2"/>
      <c r="ALK79" s="2"/>
      <c r="ALL79" s="2"/>
      <c r="ALM79" s="2"/>
      <c r="ALN79" s="2"/>
      <c r="ALO79" s="2"/>
      <c r="ALP79" s="2"/>
      <c r="ALQ79" s="2"/>
      <c r="ALR79" s="2"/>
      <c r="ALS79" s="2"/>
      <c r="ALT79" s="2"/>
      <c r="ALU79" s="2"/>
      <c r="ALV79" s="2"/>
      <c r="ALW79" s="2"/>
      <c r="ALX79" s="2"/>
      <c r="ALY79" s="2"/>
      <c r="ALZ79" s="2"/>
    </row>
    <row r="80" spans="1:1014" x14ac:dyDescent="0.25">
      <c r="A80" s="48">
        <v>76</v>
      </c>
      <c r="B80" s="88" t="s">
        <v>146</v>
      </c>
      <c r="C80" s="88" t="s">
        <v>147</v>
      </c>
      <c r="D80" s="89">
        <f t="shared" si="6"/>
        <v>5074.2333333333336</v>
      </c>
      <c r="E80" s="99">
        <f t="shared" si="7"/>
        <v>5229</v>
      </c>
      <c r="F80" s="99">
        <f t="shared" si="8"/>
        <v>4473.7</v>
      </c>
      <c r="G80" s="93"/>
      <c r="H80" s="104">
        <v>5520</v>
      </c>
      <c r="I80" s="93"/>
      <c r="J80" s="110"/>
      <c r="K80" s="110"/>
      <c r="L80" s="101"/>
      <c r="M80" s="101">
        <v>450</v>
      </c>
      <c r="N80" s="100">
        <v>385</v>
      </c>
      <c r="O80" s="48">
        <f t="shared" si="9"/>
        <v>3</v>
      </c>
      <c r="Q80" s="48">
        <f t="shared" si="11"/>
        <v>76</v>
      </c>
      <c r="R80" s="51" t="s">
        <v>146</v>
      </c>
      <c r="S80" s="50">
        <f t="shared" si="10"/>
        <v>377.30589733965559</v>
      </c>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c r="AJY80" s="2"/>
      <c r="AJZ80" s="2"/>
      <c r="AKA80" s="2"/>
      <c r="AKB80" s="2"/>
      <c r="AKC80" s="2"/>
      <c r="AKD80" s="2"/>
      <c r="AKE80" s="2"/>
      <c r="AKF80" s="2"/>
      <c r="AKG80" s="2"/>
      <c r="AKH80" s="2"/>
      <c r="AKI80" s="2"/>
      <c r="AKJ80" s="2"/>
      <c r="AKK80" s="2"/>
      <c r="AKL80" s="2"/>
      <c r="AKM80" s="2"/>
      <c r="AKN80" s="2"/>
      <c r="AKO80" s="2"/>
      <c r="AKP80" s="2"/>
      <c r="AKQ80" s="2"/>
      <c r="AKR80" s="2"/>
      <c r="AKS80" s="2"/>
      <c r="AKT80" s="2"/>
      <c r="AKU80" s="2"/>
      <c r="AKV80" s="2"/>
      <c r="AKW80" s="2"/>
      <c r="AKX80" s="2"/>
      <c r="AKY80" s="2"/>
      <c r="AKZ80" s="2"/>
      <c r="ALA80" s="2"/>
      <c r="ALB80" s="2"/>
      <c r="ALC80" s="2"/>
      <c r="ALD80" s="2"/>
      <c r="ALE80" s="2"/>
      <c r="ALF80" s="2"/>
      <c r="ALG80" s="2"/>
      <c r="ALH80" s="2"/>
      <c r="ALI80" s="2"/>
      <c r="ALJ80" s="2"/>
      <c r="ALK80" s="2"/>
      <c r="ALL80" s="2"/>
      <c r="ALM80" s="2"/>
      <c r="ALN80" s="2"/>
      <c r="ALO80" s="2"/>
      <c r="ALP80" s="2"/>
      <c r="ALQ80" s="2"/>
      <c r="ALR80" s="2"/>
      <c r="ALS80" s="2"/>
      <c r="ALT80" s="2"/>
      <c r="ALU80" s="2"/>
      <c r="ALV80" s="2"/>
      <c r="ALW80" s="2"/>
      <c r="ALX80" s="2"/>
      <c r="ALY80" s="2"/>
      <c r="ALZ80" s="2"/>
    </row>
    <row r="81" spans="1:1014" x14ac:dyDescent="0.25">
      <c r="A81" s="48">
        <v>77</v>
      </c>
      <c r="B81" s="88" t="s">
        <v>75</v>
      </c>
      <c r="C81" s="88" t="s">
        <v>76</v>
      </c>
      <c r="D81" s="89">
        <f t="shared" si="6"/>
        <v>5267.9000000000005</v>
      </c>
      <c r="E81" s="99">
        <f t="shared" si="7"/>
        <v>5229</v>
      </c>
      <c r="F81" s="99">
        <f t="shared" si="8"/>
        <v>5054.7</v>
      </c>
      <c r="G81" s="93"/>
      <c r="H81" s="104">
        <v>5520</v>
      </c>
      <c r="I81" s="93"/>
      <c r="J81" s="110"/>
      <c r="K81" s="110"/>
      <c r="L81" s="101"/>
      <c r="M81" s="101">
        <v>450</v>
      </c>
      <c r="N81" s="105">
        <v>435</v>
      </c>
      <c r="O81" s="48">
        <f t="shared" si="9"/>
        <v>3</v>
      </c>
      <c r="Q81" s="48">
        <f t="shared" si="11"/>
        <v>77</v>
      </c>
      <c r="R81" s="51" t="s">
        <v>75</v>
      </c>
      <c r="S81" s="50">
        <f t="shared" si="10"/>
        <v>391.70641277741237</v>
      </c>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c r="AJY81" s="2"/>
      <c r="AJZ81" s="2"/>
      <c r="AKA81" s="2"/>
      <c r="AKB81" s="2"/>
      <c r="AKC81" s="2"/>
      <c r="AKD81" s="2"/>
      <c r="AKE81" s="2"/>
      <c r="AKF81" s="2"/>
      <c r="AKG81" s="2"/>
      <c r="AKH81" s="2"/>
      <c r="AKI81" s="2"/>
      <c r="AKJ81" s="2"/>
      <c r="AKK81" s="2"/>
      <c r="AKL81" s="2"/>
      <c r="AKM81" s="2"/>
      <c r="AKN81" s="2"/>
      <c r="AKO81" s="2"/>
      <c r="AKP81" s="2"/>
      <c r="AKQ81" s="2"/>
      <c r="AKR81" s="2"/>
      <c r="AKS81" s="2"/>
      <c r="AKT81" s="2"/>
      <c r="AKU81" s="2"/>
      <c r="AKV81" s="2"/>
      <c r="AKW81" s="2"/>
      <c r="AKX81" s="2"/>
      <c r="AKY81" s="2"/>
      <c r="AKZ81" s="2"/>
      <c r="ALA81" s="2"/>
      <c r="ALB81" s="2"/>
      <c r="ALC81" s="2"/>
      <c r="ALD81" s="2"/>
      <c r="ALE81" s="2"/>
      <c r="ALF81" s="2"/>
      <c r="ALG81" s="2"/>
      <c r="ALH81" s="2"/>
      <c r="ALI81" s="2"/>
      <c r="ALJ81" s="2"/>
      <c r="ALK81" s="2"/>
      <c r="ALL81" s="2"/>
      <c r="ALM81" s="2"/>
      <c r="ALN81" s="2"/>
      <c r="ALO81" s="2"/>
      <c r="ALP81" s="2"/>
      <c r="ALQ81" s="2"/>
      <c r="ALR81" s="2"/>
      <c r="ALS81" s="2"/>
      <c r="ALT81" s="2"/>
      <c r="ALU81" s="2"/>
      <c r="ALV81" s="2"/>
      <c r="ALW81" s="2"/>
      <c r="ALX81" s="2"/>
      <c r="ALY81" s="2"/>
      <c r="ALZ81" s="2"/>
    </row>
    <row r="82" spans="1:1014" x14ac:dyDescent="0.25">
      <c r="A82" s="48">
        <v>78</v>
      </c>
      <c r="B82" s="88" t="s">
        <v>277</v>
      </c>
      <c r="C82" s="88" t="s">
        <v>147</v>
      </c>
      <c r="D82" s="89">
        <f t="shared" si="6"/>
        <v>4541.8142857142857</v>
      </c>
      <c r="E82" s="99">
        <f t="shared" si="7"/>
        <v>5229</v>
      </c>
      <c r="F82" s="99">
        <f t="shared" si="8"/>
        <v>4473.7</v>
      </c>
      <c r="G82" s="104">
        <v>4350</v>
      </c>
      <c r="H82" s="104">
        <v>4930</v>
      </c>
      <c r="I82" s="92">
        <v>4280</v>
      </c>
      <c r="J82" s="110"/>
      <c r="K82" s="104">
        <v>4280</v>
      </c>
      <c r="L82" s="95">
        <v>4250</v>
      </c>
      <c r="M82" s="101">
        <v>450</v>
      </c>
      <c r="N82" s="100">
        <v>385</v>
      </c>
      <c r="O82" s="48">
        <f t="shared" si="9"/>
        <v>7</v>
      </c>
      <c r="Q82" s="48">
        <f t="shared" si="11"/>
        <v>78</v>
      </c>
      <c r="R82" s="51" t="s">
        <v>277</v>
      </c>
      <c r="S82" s="50">
        <f t="shared" si="10"/>
        <v>337.71669571524671</v>
      </c>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c r="AJY82" s="2"/>
      <c r="AJZ82" s="2"/>
      <c r="AKA82" s="2"/>
      <c r="AKB82" s="2"/>
      <c r="AKC82" s="2"/>
      <c r="AKD82" s="2"/>
      <c r="AKE82" s="2"/>
      <c r="AKF82" s="2"/>
      <c r="AKG82" s="2"/>
      <c r="AKH82" s="2"/>
      <c r="AKI82" s="2"/>
      <c r="AKJ82" s="2"/>
      <c r="AKK82" s="2"/>
      <c r="AKL82" s="2"/>
      <c r="AKM82" s="2"/>
      <c r="AKN82" s="2"/>
      <c r="AKO82" s="2"/>
      <c r="AKP82" s="2"/>
      <c r="AKQ82" s="2"/>
      <c r="AKR82" s="2"/>
      <c r="AKS82" s="2"/>
      <c r="AKT82" s="2"/>
      <c r="AKU82" s="2"/>
      <c r="AKV82" s="2"/>
      <c r="AKW82" s="2"/>
      <c r="AKX82" s="2"/>
      <c r="AKY82" s="2"/>
      <c r="AKZ82" s="2"/>
      <c r="ALA82" s="2"/>
      <c r="ALB82" s="2"/>
      <c r="ALC82" s="2"/>
      <c r="ALD82" s="2"/>
      <c r="ALE82" s="2"/>
      <c r="ALF82" s="2"/>
      <c r="ALG82" s="2"/>
      <c r="ALH82" s="2"/>
      <c r="ALI82" s="2"/>
      <c r="ALJ82" s="2"/>
      <c r="ALK82" s="2"/>
      <c r="ALL82" s="2"/>
      <c r="ALM82" s="2"/>
      <c r="ALN82" s="2"/>
      <c r="ALO82" s="2"/>
      <c r="ALP82" s="2"/>
      <c r="ALQ82" s="2"/>
      <c r="ALR82" s="2"/>
      <c r="ALS82" s="2"/>
      <c r="ALT82" s="2"/>
      <c r="ALU82" s="2"/>
      <c r="ALV82" s="2"/>
      <c r="ALW82" s="2"/>
      <c r="ALX82" s="2"/>
      <c r="ALY82" s="2"/>
      <c r="ALZ82" s="2"/>
    </row>
    <row r="83" spans="1:1014" x14ac:dyDescent="0.25">
      <c r="A83" s="48">
        <v>79</v>
      </c>
      <c r="B83" s="88" t="s">
        <v>202</v>
      </c>
      <c r="C83" s="88" t="s">
        <v>203</v>
      </c>
      <c r="D83" s="89">
        <f t="shared" si="6"/>
        <v>4938.3285714285721</v>
      </c>
      <c r="E83" s="99">
        <f t="shared" si="7"/>
        <v>5229</v>
      </c>
      <c r="F83" s="99">
        <f t="shared" si="8"/>
        <v>7146.2999999999993</v>
      </c>
      <c r="G83" s="92">
        <v>4350</v>
      </c>
      <c r="H83" s="92">
        <v>4930</v>
      </c>
      <c r="I83" s="92">
        <v>4280</v>
      </c>
      <c r="J83" s="93">
        <v>4353</v>
      </c>
      <c r="K83" s="104">
        <v>4280</v>
      </c>
      <c r="L83" s="101"/>
      <c r="M83" s="101">
        <v>450</v>
      </c>
      <c r="N83" s="102">
        <v>615</v>
      </c>
      <c r="O83" s="48">
        <f t="shared" si="9"/>
        <v>7</v>
      </c>
      <c r="Q83" s="48">
        <f t="shared" si="11"/>
        <v>79</v>
      </c>
      <c r="R83" s="51" t="s">
        <v>202</v>
      </c>
      <c r="S83" s="50">
        <f t="shared" si="10"/>
        <v>367.20039671035693</v>
      </c>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c r="AJY83" s="2"/>
      <c r="AJZ83" s="2"/>
      <c r="AKA83" s="2"/>
      <c r="AKB83" s="2"/>
      <c r="AKC83" s="2"/>
      <c r="AKD83" s="2"/>
      <c r="AKE83" s="2"/>
      <c r="AKF83" s="2"/>
      <c r="AKG83" s="2"/>
      <c r="AKH83" s="2"/>
      <c r="AKI83" s="2"/>
      <c r="AKJ83" s="2"/>
      <c r="AKK83" s="2"/>
      <c r="AKL83" s="2"/>
      <c r="AKM83" s="2"/>
      <c r="AKN83" s="2"/>
      <c r="AKO83" s="2"/>
      <c r="AKP83" s="2"/>
      <c r="AKQ83" s="2"/>
      <c r="AKR83" s="2"/>
      <c r="AKS83" s="2"/>
      <c r="AKT83" s="2"/>
      <c r="AKU83" s="2"/>
      <c r="AKV83" s="2"/>
      <c r="AKW83" s="2"/>
      <c r="AKX83" s="2"/>
      <c r="AKY83" s="2"/>
      <c r="AKZ83" s="2"/>
      <c r="ALA83" s="2"/>
      <c r="ALB83" s="2"/>
      <c r="ALC83" s="2"/>
      <c r="ALD83" s="2"/>
      <c r="ALE83" s="2"/>
      <c r="ALF83" s="2"/>
      <c r="ALG83" s="2"/>
      <c r="ALH83" s="2"/>
      <c r="ALI83" s="2"/>
      <c r="ALJ83" s="2"/>
      <c r="ALK83" s="2"/>
      <c r="ALL83" s="2"/>
      <c r="ALM83" s="2"/>
      <c r="ALN83" s="2"/>
      <c r="ALO83" s="2"/>
      <c r="ALP83" s="2"/>
      <c r="ALQ83" s="2"/>
      <c r="ALR83" s="2"/>
      <c r="ALS83" s="2"/>
      <c r="ALT83" s="2"/>
      <c r="ALU83" s="2"/>
      <c r="ALV83" s="2"/>
      <c r="ALW83" s="2"/>
      <c r="ALX83" s="2"/>
      <c r="ALY83" s="2"/>
      <c r="ALZ83" s="2"/>
    </row>
    <row r="84" spans="1:1014" x14ac:dyDescent="0.25">
      <c r="A84" s="48">
        <v>80</v>
      </c>
      <c r="B84" s="90" t="s">
        <v>148</v>
      </c>
      <c r="C84" s="90" t="s">
        <v>149</v>
      </c>
      <c r="D84" s="89">
        <f t="shared" si="6"/>
        <v>3599.65</v>
      </c>
      <c r="E84" s="99">
        <f t="shared" si="7"/>
        <v>2905</v>
      </c>
      <c r="F84" s="99">
        <f t="shared" si="8"/>
        <v>3253.6</v>
      </c>
      <c r="G84" s="92">
        <v>4550</v>
      </c>
      <c r="H84" s="93"/>
      <c r="I84" s="92"/>
      <c r="J84" s="110"/>
      <c r="K84" s="93">
        <v>3690</v>
      </c>
      <c r="L84" s="101"/>
      <c r="M84" s="101">
        <v>250</v>
      </c>
      <c r="N84" s="101">
        <v>280</v>
      </c>
      <c r="O84" s="48">
        <f t="shared" si="9"/>
        <v>4</v>
      </c>
      <c r="Q84" s="48">
        <f t="shared" si="11"/>
        <v>80</v>
      </c>
      <c r="R84" s="51" t="s">
        <v>148</v>
      </c>
      <c r="S84" s="50">
        <f t="shared" si="10"/>
        <v>267.65997622472185</v>
      </c>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c r="AJY84" s="2"/>
      <c r="AJZ84" s="2"/>
      <c r="AKA84" s="2"/>
      <c r="AKB84" s="2"/>
      <c r="AKC84" s="2"/>
      <c r="AKD84" s="2"/>
      <c r="AKE84" s="2"/>
      <c r="AKF84" s="2"/>
      <c r="AKG84" s="2"/>
      <c r="AKH84" s="2"/>
      <c r="AKI84" s="2"/>
      <c r="AKJ84" s="2"/>
      <c r="AKK84" s="2"/>
      <c r="AKL84" s="2"/>
      <c r="AKM84" s="2"/>
      <c r="AKN84" s="2"/>
      <c r="AKO84" s="2"/>
      <c r="AKP84" s="2"/>
      <c r="AKQ84" s="2"/>
      <c r="AKR84" s="2"/>
      <c r="AKS84" s="2"/>
      <c r="AKT84" s="2"/>
      <c r="AKU84" s="2"/>
      <c r="AKV84" s="2"/>
      <c r="AKW84" s="2"/>
      <c r="AKX84" s="2"/>
      <c r="AKY84" s="2"/>
      <c r="AKZ84" s="2"/>
      <c r="ALA84" s="2"/>
      <c r="ALB84" s="2"/>
      <c r="ALC84" s="2"/>
      <c r="ALD84" s="2"/>
      <c r="ALE84" s="2"/>
      <c r="ALF84" s="2"/>
      <c r="ALG84" s="2"/>
      <c r="ALH84" s="2"/>
      <c r="ALI84" s="2"/>
      <c r="ALJ84" s="2"/>
      <c r="ALK84" s="2"/>
      <c r="ALL84" s="2"/>
      <c r="ALM84" s="2"/>
      <c r="ALN84" s="2"/>
      <c r="ALO84" s="2"/>
      <c r="ALP84" s="2"/>
      <c r="ALQ84" s="2"/>
      <c r="ALR84" s="2"/>
      <c r="ALS84" s="2"/>
      <c r="ALT84" s="2"/>
      <c r="ALU84" s="2"/>
      <c r="ALV84" s="2"/>
      <c r="ALW84" s="2"/>
      <c r="ALX84" s="2"/>
      <c r="ALY84" s="2"/>
      <c r="ALZ84" s="2"/>
    </row>
    <row r="85" spans="1:1014" x14ac:dyDescent="0.25">
      <c r="A85" s="48">
        <v>81</v>
      </c>
      <c r="B85" s="88" t="s">
        <v>204</v>
      </c>
      <c r="C85" s="88" t="s">
        <v>205</v>
      </c>
      <c r="D85" s="89">
        <f t="shared" si="6"/>
        <v>4832.3428571428567</v>
      </c>
      <c r="E85" s="99">
        <f t="shared" si="7"/>
        <v>5693.7999999999993</v>
      </c>
      <c r="F85" s="99">
        <f t="shared" si="8"/>
        <v>5577.5999999999995</v>
      </c>
      <c r="G85" s="92">
        <v>4550</v>
      </c>
      <c r="H85" s="92">
        <v>5085</v>
      </c>
      <c r="I85" s="92">
        <v>4480</v>
      </c>
      <c r="J85" s="110"/>
      <c r="K85" s="93">
        <v>4040</v>
      </c>
      <c r="L85" s="93">
        <v>4400</v>
      </c>
      <c r="M85" s="100">
        <v>490</v>
      </c>
      <c r="N85" s="101">
        <v>480</v>
      </c>
      <c r="O85" s="48">
        <f t="shared" si="9"/>
        <v>7</v>
      </c>
      <c r="Q85" s="48">
        <f t="shared" si="11"/>
        <v>81</v>
      </c>
      <c r="R85" s="51" t="s">
        <v>204</v>
      </c>
      <c r="S85" s="50">
        <f t="shared" si="10"/>
        <v>359.31959336395528</v>
      </c>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c r="AJY85" s="2"/>
      <c r="AJZ85" s="2"/>
      <c r="AKA85" s="2"/>
      <c r="AKB85" s="2"/>
      <c r="AKC85" s="2"/>
      <c r="AKD85" s="2"/>
      <c r="AKE85" s="2"/>
      <c r="AKF85" s="2"/>
      <c r="AKG85" s="2"/>
      <c r="AKH85" s="2"/>
      <c r="AKI85" s="2"/>
      <c r="AKJ85" s="2"/>
      <c r="AKK85" s="2"/>
      <c r="AKL85" s="2"/>
      <c r="AKM85" s="2"/>
      <c r="AKN85" s="2"/>
      <c r="AKO85" s="2"/>
      <c r="AKP85" s="2"/>
      <c r="AKQ85" s="2"/>
      <c r="AKR85" s="2"/>
      <c r="AKS85" s="2"/>
      <c r="AKT85" s="2"/>
      <c r="AKU85" s="2"/>
      <c r="AKV85" s="2"/>
      <c r="AKW85" s="2"/>
      <c r="AKX85" s="2"/>
      <c r="AKY85" s="2"/>
      <c r="AKZ85" s="2"/>
      <c r="ALA85" s="2"/>
      <c r="ALB85" s="2"/>
      <c r="ALC85" s="2"/>
      <c r="ALD85" s="2"/>
      <c r="ALE85" s="2"/>
      <c r="ALF85" s="2"/>
      <c r="ALG85" s="2"/>
      <c r="ALH85" s="2"/>
      <c r="ALI85" s="2"/>
      <c r="ALJ85" s="2"/>
      <c r="ALK85" s="2"/>
      <c r="ALL85" s="2"/>
      <c r="ALM85" s="2"/>
      <c r="ALN85" s="2"/>
      <c r="ALO85" s="2"/>
      <c r="ALP85" s="2"/>
      <c r="ALQ85" s="2"/>
      <c r="ALR85" s="2"/>
      <c r="ALS85" s="2"/>
      <c r="ALT85" s="2"/>
      <c r="ALU85" s="2"/>
      <c r="ALV85" s="2"/>
      <c r="ALW85" s="2"/>
      <c r="ALX85" s="2"/>
      <c r="ALY85" s="2"/>
      <c r="ALZ85" s="2"/>
    </row>
    <row r="86" spans="1:1014" x14ac:dyDescent="0.25">
      <c r="A86" s="48">
        <v>82</v>
      </c>
      <c r="B86" s="86" t="s">
        <v>14</v>
      </c>
      <c r="C86" s="88" t="s">
        <v>53</v>
      </c>
      <c r="D86" s="89">
        <f t="shared" si="6"/>
        <v>5025.8999999999996</v>
      </c>
      <c r="E86" s="99">
        <f t="shared" si="7"/>
        <v>5345.2</v>
      </c>
      <c r="F86" s="99">
        <f t="shared" si="8"/>
        <v>5984.2999999999993</v>
      </c>
      <c r="G86" s="93">
        <v>6250</v>
      </c>
      <c r="H86" s="93">
        <v>3750</v>
      </c>
      <c r="I86" s="92"/>
      <c r="J86" s="93"/>
      <c r="K86" s="92"/>
      <c r="L86" s="93">
        <v>3800</v>
      </c>
      <c r="M86" s="101">
        <v>460</v>
      </c>
      <c r="N86" s="101">
        <v>515</v>
      </c>
      <c r="O86" s="48">
        <f t="shared" si="9"/>
        <v>5</v>
      </c>
      <c r="Q86" s="48">
        <f t="shared" si="11"/>
        <v>82</v>
      </c>
      <c r="R86" s="51" t="s">
        <v>14</v>
      </c>
      <c r="S86" s="50">
        <f t="shared" si="10"/>
        <v>373.71196491543054</v>
      </c>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c r="AJY86" s="2"/>
      <c r="AJZ86" s="2"/>
      <c r="AKA86" s="2"/>
      <c r="AKB86" s="2"/>
      <c r="AKC86" s="2"/>
      <c r="AKD86" s="2"/>
      <c r="AKE86" s="2"/>
      <c r="AKF86" s="2"/>
      <c r="AKG86" s="2"/>
      <c r="AKH86" s="2"/>
      <c r="AKI86" s="2"/>
      <c r="AKJ86" s="2"/>
      <c r="AKK86" s="2"/>
      <c r="AKL86" s="2"/>
      <c r="AKM86" s="2"/>
      <c r="AKN86" s="2"/>
      <c r="AKO86" s="2"/>
      <c r="AKP86" s="2"/>
      <c r="AKQ86" s="2"/>
      <c r="AKR86" s="2"/>
      <c r="AKS86" s="2"/>
      <c r="AKT86" s="2"/>
      <c r="AKU86" s="2"/>
      <c r="AKV86" s="2"/>
      <c r="AKW86" s="2"/>
      <c r="AKX86" s="2"/>
      <c r="AKY86" s="2"/>
      <c r="AKZ86" s="2"/>
      <c r="ALA86" s="2"/>
      <c r="ALB86" s="2"/>
      <c r="ALC86" s="2"/>
      <c r="ALD86" s="2"/>
      <c r="ALE86" s="2"/>
      <c r="ALF86" s="2"/>
      <c r="ALG86" s="2"/>
      <c r="ALH86" s="2"/>
      <c r="ALI86" s="2"/>
      <c r="ALJ86" s="2"/>
      <c r="ALK86" s="2"/>
      <c r="ALL86" s="2"/>
      <c r="ALM86" s="2"/>
      <c r="ALN86" s="2"/>
      <c r="ALO86" s="2"/>
      <c r="ALP86" s="2"/>
      <c r="ALQ86" s="2"/>
      <c r="ALR86" s="2"/>
      <c r="ALS86" s="2"/>
      <c r="ALT86" s="2"/>
      <c r="ALU86" s="2"/>
      <c r="ALV86" s="2"/>
      <c r="ALW86" s="2"/>
      <c r="ALX86" s="2"/>
      <c r="ALY86" s="2"/>
      <c r="ALZ86" s="2"/>
    </row>
    <row r="87" spans="1:1014" x14ac:dyDescent="0.25">
      <c r="A87" s="48">
        <v>83</v>
      </c>
      <c r="B87" s="86" t="s">
        <v>73</v>
      </c>
      <c r="C87" s="88" t="s">
        <v>74</v>
      </c>
      <c r="D87" s="89">
        <f t="shared" si="6"/>
        <v>6036.7249999999995</v>
      </c>
      <c r="E87" s="99">
        <f t="shared" si="7"/>
        <v>5577.5999999999995</v>
      </c>
      <c r="F87" s="99">
        <f t="shared" si="8"/>
        <v>5984.2999999999993</v>
      </c>
      <c r="G87" s="94">
        <v>6250</v>
      </c>
      <c r="H87" s="92">
        <v>6335</v>
      </c>
      <c r="I87" s="92"/>
      <c r="J87" s="93"/>
      <c r="K87" s="92"/>
      <c r="L87" s="101"/>
      <c r="M87" s="101">
        <v>480</v>
      </c>
      <c r="N87" s="101">
        <v>515</v>
      </c>
      <c r="O87" s="48">
        <f t="shared" si="9"/>
        <v>4</v>
      </c>
      <c r="Q87" s="48">
        <f t="shared" si="11"/>
        <v>83</v>
      </c>
      <c r="R87" s="51" t="s">
        <v>73</v>
      </c>
      <c r="S87" s="50">
        <f t="shared" si="10"/>
        <v>448.87410441992523</v>
      </c>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c r="AJY87" s="2"/>
      <c r="AJZ87" s="2"/>
      <c r="AKA87" s="2"/>
      <c r="AKB87" s="2"/>
      <c r="AKC87" s="2"/>
      <c r="AKD87" s="2"/>
      <c r="AKE87" s="2"/>
      <c r="AKF87" s="2"/>
      <c r="AKG87" s="2"/>
      <c r="AKH87" s="2"/>
      <c r="AKI87" s="2"/>
      <c r="AKJ87" s="2"/>
      <c r="AKK87" s="2"/>
      <c r="AKL87" s="2"/>
      <c r="AKM87" s="2"/>
      <c r="AKN87" s="2"/>
      <c r="AKO87" s="2"/>
      <c r="AKP87" s="2"/>
      <c r="AKQ87" s="2"/>
      <c r="AKR87" s="2"/>
      <c r="AKS87" s="2"/>
      <c r="AKT87" s="2"/>
      <c r="AKU87" s="2"/>
      <c r="AKV87" s="2"/>
      <c r="AKW87" s="2"/>
      <c r="AKX87" s="2"/>
      <c r="AKY87" s="2"/>
      <c r="AKZ87" s="2"/>
      <c r="ALA87" s="2"/>
      <c r="ALB87" s="2"/>
      <c r="ALC87" s="2"/>
      <c r="ALD87" s="2"/>
      <c r="ALE87" s="2"/>
      <c r="ALF87" s="2"/>
      <c r="ALG87" s="2"/>
      <c r="ALH87" s="2"/>
      <c r="ALI87" s="2"/>
      <c r="ALJ87" s="2"/>
      <c r="ALK87" s="2"/>
      <c r="ALL87" s="2"/>
      <c r="ALM87" s="2"/>
      <c r="ALN87" s="2"/>
      <c r="ALO87" s="2"/>
      <c r="ALP87" s="2"/>
      <c r="ALQ87" s="2"/>
      <c r="ALR87" s="2"/>
      <c r="ALS87" s="2"/>
      <c r="ALT87" s="2"/>
      <c r="ALU87" s="2"/>
      <c r="ALV87" s="2"/>
      <c r="ALW87" s="2"/>
      <c r="ALX87" s="2"/>
      <c r="ALY87" s="2"/>
      <c r="ALZ87" s="2"/>
    </row>
    <row r="88" spans="1:1014" x14ac:dyDescent="0.25">
      <c r="A88" s="48">
        <v>84</v>
      </c>
      <c r="B88" s="88" t="s">
        <v>322</v>
      </c>
      <c r="C88" s="88" t="s">
        <v>323</v>
      </c>
      <c r="D88" s="89">
        <f t="shared" si="6"/>
        <v>3994.3833333333332</v>
      </c>
      <c r="E88" s="99">
        <f t="shared" si="7"/>
        <v>0</v>
      </c>
      <c r="F88" s="99">
        <f t="shared" si="8"/>
        <v>4241.2999999999993</v>
      </c>
      <c r="G88" s="107">
        <v>3950</v>
      </c>
      <c r="H88" s="104">
        <v>4055</v>
      </c>
      <c r="I88" s="104">
        <v>4030</v>
      </c>
      <c r="J88" s="106"/>
      <c r="K88" s="93">
        <v>3890</v>
      </c>
      <c r="L88" s="93">
        <v>3800</v>
      </c>
      <c r="M88" s="101"/>
      <c r="N88" s="101">
        <v>365</v>
      </c>
      <c r="O88" s="48">
        <f t="shared" si="9"/>
        <v>6</v>
      </c>
      <c r="Q88" s="48">
        <f t="shared" si="11"/>
        <v>84</v>
      </c>
      <c r="R88" s="51" t="s">
        <v>322</v>
      </c>
      <c r="S88" s="50">
        <f t="shared" si="10"/>
        <v>297.01125054725463</v>
      </c>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c r="NZ88" s="2"/>
      <c r="OA88" s="2"/>
      <c r="OB88" s="2"/>
      <c r="OC88" s="2"/>
      <c r="OD88" s="2"/>
      <c r="OE88" s="2"/>
      <c r="OF88" s="2"/>
      <c r="OG88" s="2"/>
      <c r="OH88" s="2"/>
      <c r="OI88" s="2"/>
      <c r="OJ88" s="2"/>
      <c r="OK88" s="2"/>
      <c r="OL88" s="2"/>
      <c r="OM88" s="2"/>
      <c r="ON88" s="2"/>
      <c r="OO88" s="2"/>
      <c r="OP88" s="2"/>
      <c r="OQ88" s="2"/>
      <c r="OR88" s="2"/>
      <c r="OS88" s="2"/>
      <c r="OT88" s="2"/>
      <c r="OU88" s="2"/>
      <c r="OV88" s="2"/>
      <c r="OW88" s="2"/>
      <c r="OX88" s="2"/>
      <c r="OY88" s="2"/>
      <c r="OZ88" s="2"/>
      <c r="PA88" s="2"/>
      <c r="PB88" s="2"/>
      <c r="PC88" s="2"/>
      <c r="PD88" s="2"/>
      <c r="PE88" s="2"/>
      <c r="PF88" s="2"/>
      <c r="PG88" s="2"/>
      <c r="PH88" s="2"/>
      <c r="PI88" s="2"/>
      <c r="PJ88" s="2"/>
      <c r="PK88" s="2"/>
      <c r="PL88" s="2"/>
      <c r="PM88" s="2"/>
      <c r="PN88" s="2"/>
      <c r="PO88" s="2"/>
      <c r="PP88" s="2"/>
      <c r="PQ88" s="2"/>
      <c r="PR88" s="2"/>
      <c r="PS88" s="2"/>
      <c r="PT88" s="2"/>
      <c r="PU88" s="2"/>
      <c r="PV88" s="2"/>
      <c r="PW88" s="2"/>
      <c r="PX88" s="2"/>
      <c r="PY88" s="2"/>
      <c r="PZ88" s="2"/>
      <c r="QA88" s="2"/>
      <c r="QB88" s="2"/>
      <c r="QC88" s="2"/>
      <c r="QD88" s="2"/>
      <c r="QE88" s="2"/>
      <c r="QF88" s="2"/>
      <c r="QG88" s="2"/>
      <c r="QH88" s="2"/>
      <c r="QI88" s="2"/>
      <c r="QJ88" s="2"/>
      <c r="QK88" s="2"/>
      <c r="QL88" s="2"/>
      <c r="QM88" s="2"/>
      <c r="QN88" s="2"/>
      <c r="QO88" s="2"/>
      <c r="QP88" s="2"/>
      <c r="QQ88" s="2"/>
      <c r="QR88" s="2"/>
      <c r="QS88" s="2"/>
      <c r="QT88" s="2"/>
      <c r="QU88" s="2"/>
      <c r="QV88" s="2"/>
      <c r="QW88" s="2"/>
      <c r="QX88" s="2"/>
      <c r="QY88" s="2"/>
      <c r="QZ88" s="2"/>
      <c r="RA88" s="2"/>
      <c r="RB88" s="2"/>
      <c r="RC88" s="2"/>
      <c r="RD88" s="2"/>
      <c r="RE88" s="2"/>
      <c r="RF88" s="2"/>
      <c r="RG88" s="2"/>
      <c r="RH88" s="2"/>
      <c r="RI88" s="2"/>
      <c r="RJ88" s="2"/>
      <c r="RK88" s="2"/>
      <c r="RL88" s="2"/>
      <c r="RM88" s="2"/>
      <c r="RN88" s="2"/>
      <c r="RO88" s="2"/>
      <c r="RP88" s="2"/>
      <c r="RQ88" s="2"/>
      <c r="RR88" s="2"/>
      <c r="RS88" s="2"/>
      <c r="RT88" s="2"/>
      <c r="RU88" s="2"/>
      <c r="RV88" s="2"/>
      <c r="RW88" s="2"/>
      <c r="RX88" s="2"/>
      <c r="RY88" s="2"/>
      <c r="RZ88" s="2"/>
      <c r="SA88" s="2"/>
      <c r="SB88" s="2"/>
      <c r="SC88" s="2"/>
      <c r="SD88" s="2"/>
      <c r="SE88" s="2"/>
      <c r="SF88" s="2"/>
      <c r="SG88" s="2"/>
      <c r="SH88" s="2"/>
      <c r="SI88" s="2"/>
      <c r="SJ88" s="2"/>
      <c r="SK88" s="2"/>
      <c r="SL88" s="2"/>
      <c r="SM88" s="2"/>
      <c r="SN88" s="2"/>
      <c r="SO88" s="2"/>
      <c r="SP88" s="2"/>
      <c r="SQ88" s="2"/>
      <c r="SR88" s="2"/>
      <c r="SS88" s="2"/>
      <c r="ST88" s="2"/>
      <c r="SU88" s="2"/>
      <c r="SV88" s="2"/>
      <c r="SW88" s="2"/>
      <c r="SX88" s="2"/>
      <c r="SY88" s="2"/>
      <c r="SZ88" s="2"/>
      <c r="TA88" s="2"/>
      <c r="TB88" s="2"/>
      <c r="TC88" s="2"/>
      <c r="TD88" s="2"/>
      <c r="TE88" s="2"/>
      <c r="TF88" s="2"/>
      <c r="TG88" s="2"/>
      <c r="TH88" s="2"/>
      <c r="TI88" s="2"/>
      <c r="TJ88" s="2"/>
      <c r="TK88" s="2"/>
      <c r="TL88" s="2"/>
      <c r="TM88" s="2"/>
      <c r="TN88" s="2"/>
      <c r="TO88" s="2"/>
      <c r="TP88" s="2"/>
      <c r="TQ88" s="2"/>
      <c r="TR88" s="2"/>
      <c r="TS88" s="2"/>
      <c r="TT88" s="2"/>
      <c r="TU88" s="2"/>
      <c r="TV88" s="2"/>
      <c r="TW88" s="2"/>
      <c r="TX88" s="2"/>
      <c r="TY88" s="2"/>
      <c r="TZ88" s="2"/>
      <c r="UA88" s="2"/>
      <c r="UB88" s="2"/>
      <c r="UC88" s="2"/>
      <c r="UD88" s="2"/>
      <c r="UE88" s="2"/>
      <c r="UF88" s="2"/>
      <c r="UG88" s="2"/>
      <c r="UH88" s="2"/>
      <c r="UI88" s="2"/>
      <c r="UJ88" s="2"/>
      <c r="UK88" s="2"/>
      <c r="UL88" s="2"/>
      <c r="UM88" s="2"/>
      <c r="UN88" s="2"/>
      <c r="UO88" s="2"/>
      <c r="UP88" s="2"/>
      <c r="UQ88" s="2"/>
      <c r="UR88" s="2"/>
      <c r="US88" s="2"/>
      <c r="UT88" s="2"/>
      <c r="UU88" s="2"/>
      <c r="UV88" s="2"/>
      <c r="UW88" s="2"/>
      <c r="UX88" s="2"/>
      <c r="UY88" s="2"/>
      <c r="UZ88" s="2"/>
      <c r="VA88" s="2"/>
      <c r="VB88" s="2"/>
      <c r="VC88" s="2"/>
      <c r="VD88" s="2"/>
      <c r="VE88" s="2"/>
      <c r="VF88" s="2"/>
      <c r="VG88" s="2"/>
      <c r="VH88" s="2"/>
      <c r="VI88" s="2"/>
      <c r="VJ88" s="2"/>
      <c r="VK88" s="2"/>
      <c r="VL88" s="2"/>
      <c r="VM88" s="2"/>
      <c r="VN88" s="2"/>
      <c r="VO88" s="2"/>
      <c r="VP88" s="2"/>
      <c r="VQ88" s="2"/>
      <c r="VR88" s="2"/>
      <c r="VS88" s="2"/>
      <c r="VT88" s="2"/>
      <c r="VU88" s="2"/>
      <c r="VV88" s="2"/>
      <c r="VW88" s="2"/>
      <c r="VX88" s="2"/>
      <c r="VY88" s="2"/>
      <c r="VZ88" s="2"/>
      <c r="WA88" s="2"/>
      <c r="WB88" s="2"/>
      <c r="WC88" s="2"/>
      <c r="WD88" s="2"/>
      <c r="WE88" s="2"/>
      <c r="WF88" s="2"/>
      <c r="WG88" s="2"/>
      <c r="WH88" s="2"/>
      <c r="WI88" s="2"/>
      <c r="WJ88" s="2"/>
      <c r="WK88" s="2"/>
      <c r="WL88" s="2"/>
      <c r="WM88" s="2"/>
      <c r="WN88" s="2"/>
      <c r="WO88" s="2"/>
      <c r="WP88" s="2"/>
      <c r="WQ88" s="2"/>
      <c r="WR88" s="2"/>
      <c r="WS88" s="2"/>
      <c r="WT88" s="2"/>
      <c r="WU88" s="2"/>
      <c r="WV88" s="2"/>
      <c r="WW88" s="2"/>
      <c r="WX88" s="2"/>
      <c r="WY88" s="2"/>
      <c r="WZ88" s="2"/>
      <c r="XA88" s="2"/>
      <c r="XB88" s="2"/>
      <c r="XC88" s="2"/>
      <c r="XD88" s="2"/>
      <c r="XE88" s="2"/>
      <c r="XF88" s="2"/>
      <c r="XG88" s="2"/>
      <c r="XH88" s="2"/>
      <c r="XI88" s="2"/>
      <c r="XJ88" s="2"/>
      <c r="XK88" s="2"/>
      <c r="XL88" s="2"/>
      <c r="XM88" s="2"/>
      <c r="XN88" s="2"/>
      <c r="XO88" s="2"/>
      <c r="XP88" s="2"/>
      <c r="XQ88" s="2"/>
      <c r="XR88" s="2"/>
      <c r="XS88" s="2"/>
      <c r="XT88" s="2"/>
      <c r="XU88" s="2"/>
      <c r="XV88" s="2"/>
      <c r="XW88" s="2"/>
      <c r="XX88" s="2"/>
      <c r="XY88" s="2"/>
      <c r="XZ88" s="2"/>
      <c r="YA88" s="2"/>
      <c r="YB88" s="2"/>
      <c r="YC88" s="2"/>
      <c r="YD88" s="2"/>
      <c r="YE88" s="2"/>
      <c r="YF88" s="2"/>
      <c r="YG88" s="2"/>
      <c r="YH88" s="2"/>
      <c r="YI88" s="2"/>
      <c r="YJ88" s="2"/>
      <c r="YK88" s="2"/>
      <c r="YL88" s="2"/>
      <c r="YM88" s="2"/>
      <c r="YN88" s="2"/>
      <c r="YO88" s="2"/>
      <c r="YP88" s="2"/>
      <c r="YQ88" s="2"/>
      <c r="YR88" s="2"/>
      <c r="YS88" s="2"/>
      <c r="YT88" s="2"/>
      <c r="YU88" s="2"/>
      <c r="YV88" s="2"/>
      <c r="YW88" s="2"/>
      <c r="YX88" s="2"/>
      <c r="YY88" s="2"/>
      <c r="YZ88" s="2"/>
      <c r="ZA88" s="2"/>
      <c r="ZB88" s="2"/>
      <c r="ZC88" s="2"/>
      <c r="ZD88" s="2"/>
      <c r="ZE88" s="2"/>
      <c r="ZF88" s="2"/>
      <c r="ZG88" s="2"/>
      <c r="ZH88" s="2"/>
      <c r="ZI88" s="2"/>
      <c r="ZJ88" s="2"/>
      <c r="ZK88" s="2"/>
      <c r="ZL88" s="2"/>
      <c r="ZM88" s="2"/>
      <c r="ZN88" s="2"/>
      <c r="ZO88" s="2"/>
      <c r="ZP88" s="2"/>
      <c r="ZQ88" s="2"/>
      <c r="ZR88" s="2"/>
      <c r="ZS88" s="2"/>
      <c r="ZT88" s="2"/>
      <c r="ZU88" s="2"/>
      <c r="ZV88" s="2"/>
      <c r="ZW88" s="2"/>
      <c r="ZX88" s="2"/>
      <c r="ZY88" s="2"/>
      <c r="ZZ88" s="2"/>
      <c r="AAA88" s="2"/>
      <c r="AAB88" s="2"/>
      <c r="AAC88" s="2"/>
      <c r="AAD88" s="2"/>
      <c r="AAE88" s="2"/>
      <c r="AAF88" s="2"/>
      <c r="AAG88" s="2"/>
      <c r="AAH88" s="2"/>
      <c r="AAI88" s="2"/>
      <c r="AAJ88" s="2"/>
      <c r="AAK88" s="2"/>
      <c r="AAL88" s="2"/>
      <c r="AAM88" s="2"/>
      <c r="AAN88" s="2"/>
      <c r="AAO88" s="2"/>
      <c r="AAP88" s="2"/>
      <c r="AAQ88" s="2"/>
      <c r="AAR88" s="2"/>
      <c r="AAS88" s="2"/>
      <c r="AAT88" s="2"/>
      <c r="AAU88" s="2"/>
      <c r="AAV88" s="2"/>
      <c r="AAW88" s="2"/>
      <c r="AAX88" s="2"/>
      <c r="AAY88" s="2"/>
      <c r="AAZ88" s="2"/>
      <c r="ABA88" s="2"/>
      <c r="ABB88" s="2"/>
      <c r="ABC88" s="2"/>
      <c r="ABD88" s="2"/>
      <c r="ABE88" s="2"/>
      <c r="ABF88" s="2"/>
      <c r="ABG88" s="2"/>
      <c r="ABH88" s="2"/>
      <c r="ABI88" s="2"/>
      <c r="ABJ88" s="2"/>
      <c r="ABK88" s="2"/>
      <c r="ABL88" s="2"/>
      <c r="ABM88" s="2"/>
      <c r="ABN88" s="2"/>
      <c r="ABO88" s="2"/>
      <c r="ABP88" s="2"/>
      <c r="ABQ88" s="2"/>
      <c r="ABR88" s="2"/>
      <c r="ABS88" s="2"/>
      <c r="ABT88" s="2"/>
      <c r="ABU88" s="2"/>
      <c r="ABV88" s="2"/>
      <c r="ABW88" s="2"/>
      <c r="ABX88" s="2"/>
      <c r="ABY88" s="2"/>
      <c r="ABZ88" s="2"/>
      <c r="ACA88" s="2"/>
      <c r="ACB88" s="2"/>
      <c r="ACC88" s="2"/>
      <c r="ACD88" s="2"/>
      <c r="ACE88" s="2"/>
      <c r="ACF88" s="2"/>
      <c r="ACG88" s="2"/>
      <c r="ACH88" s="2"/>
      <c r="ACI88" s="2"/>
      <c r="ACJ88" s="2"/>
      <c r="ACK88" s="2"/>
      <c r="ACL88" s="2"/>
      <c r="ACM88" s="2"/>
      <c r="ACN88" s="2"/>
      <c r="ACO88" s="2"/>
      <c r="ACP88" s="2"/>
      <c r="ACQ88" s="2"/>
      <c r="ACR88" s="2"/>
      <c r="ACS88" s="2"/>
      <c r="ACT88" s="2"/>
      <c r="ACU88" s="2"/>
      <c r="ACV88" s="2"/>
      <c r="ACW88" s="2"/>
      <c r="ACX88" s="2"/>
      <c r="ACY88" s="2"/>
      <c r="ACZ88" s="2"/>
      <c r="ADA88" s="2"/>
      <c r="ADB88" s="2"/>
      <c r="ADC88" s="2"/>
      <c r="ADD88" s="2"/>
      <c r="ADE88" s="2"/>
      <c r="ADF88" s="2"/>
      <c r="ADG88" s="2"/>
      <c r="ADH88" s="2"/>
      <c r="ADI88" s="2"/>
      <c r="ADJ88" s="2"/>
      <c r="ADK88" s="2"/>
      <c r="ADL88" s="2"/>
      <c r="ADM88" s="2"/>
      <c r="ADN88" s="2"/>
      <c r="ADO88" s="2"/>
      <c r="ADP88" s="2"/>
      <c r="ADQ88" s="2"/>
      <c r="ADR88" s="2"/>
      <c r="ADS88" s="2"/>
      <c r="ADT88" s="2"/>
      <c r="ADU88" s="2"/>
      <c r="ADV88" s="2"/>
      <c r="ADW88" s="2"/>
      <c r="ADX88" s="2"/>
      <c r="ADY88" s="2"/>
      <c r="ADZ88" s="2"/>
      <c r="AEA88" s="2"/>
      <c r="AEB88" s="2"/>
      <c r="AEC88" s="2"/>
      <c r="AED88" s="2"/>
      <c r="AEE88" s="2"/>
      <c r="AEF88" s="2"/>
      <c r="AEG88" s="2"/>
      <c r="AEH88" s="2"/>
      <c r="AEI88" s="2"/>
      <c r="AEJ88" s="2"/>
      <c r="AEK88" s="2"/>
      <c r="AEL88" s="2"/>
      <c r="AEM88" s="2"/>
      <c r="AEN88" s="2"/>
      <c r="AEO88" s="2"/>
      <c r="AEP88" s="2"/>
      <c r="AEQ88" s="2"/>
      <c r="AER88" s="2"/>
      <c r="AES88" s="2"/>
      <c r="AET88" s="2"/>
      <c r="AEU88" s="2"/>
      <c r="AEV88" s="2"/>
      <c r="AEW88" s="2"/>
      <c r="AEX88" s="2"/>
      <c r="AEY88" s="2"/>
      <c r="AEZ88" s="2"/>
      <c r="AFA88" s="2"/>
      <c r="AFB88" s="2"/>
      <c r="AFC88" s="2"/>
      <c r="AFD88" s="2"/>
      <c r="AFE88" s="2"/>
      <c r="AFF88" s="2"/>
      <c r="AFG88" s="2"/>
      <c r="AFH88" s="2"/>
      <c r="AFI88" s="2"/>
      <c r="AFJ88" s="2"/>
      <c r="AFK88" s="2"/>
      <c r="AFL88" s="2"/>
      <c r="AFM88" s="2"/>
      <c r="AFN88" s="2"/>
      <c r="AFO88" s="2"/>
      <c r="AFP88" s="2"/>
      <c r="AFQ88" s="2"/>
      <c r="AFR88" s="2"/>
      <c r="AFS88" s="2"/>
      <c r="AFT88" s="2"/>
      <c r="AFU88" s="2"/>
      <c r="AFV88" s="2"/>
      <c r="AFW88" s="2"/>
      <c r="AFX88" s="2"/>
      <c r="AFY88" s="2"/>
      <c r="AFZ88" s="2"/>
      <c r="AGA88" s="2"/>
      <c r="AGB88" s="2"/>
      <c r="AGC88" s="2"/>
      <c r="AGD88" s="2"/>
      <c r="AGE88" s="2"/>
      <c r="AGF88" s="2"/>
      <c r="AGG88" s="2"/>
      <c r="AGH88" s="2"/>
      <c r="AGI88" s="2"/>
      <c r="AGJ88" s="2"/>
      <c r="AGK88" s="2"/>
      <c r="AGL88" s="2"/>
      <c r="AGM88" s="2"/>
      <c r="AGN88" s="2"/>
      <c r="AGO88" s="2"/>
      <c r="AGP88" s="2"/>
      <c r="AGQ88" s="2"/>
      <c r="AGR88" s="2"/>
      <c r="AGS88" s="2"/>
      <c r="AGT88" s="2"/>
      <c r="AGU88" s="2"/>
      <c r="AGV88" s="2"/>
      <c r="AGW88" s="2"/>
      <c r="AGX88" s="2"/>
      <c r="AGY88" s="2"/>
      <c r="AGZ88" s="2"/>
      <c r="AHA88" s="2"/>
      <c r="AHB88" s="2"/>
      <c r="AHC88" s="2"/>
      <c r="AHD88" s="2"/>
      <c r="AHE88" s="2"/>
      <c r="AHF88" s="2"/>
      <c r="AHG88" s="2"/>
      <c r="AHH88" s="2"/>
      <c r="AHI88" s="2"/>
      <c r="AHJ88" s="2"/>
      <c r="AHK88" s="2"/>
      <c r="AHL88" s="2"/>
      <c r="AHM88" s="2"/>
      <c r="AHN88" s="2"/>
      <c r="AHO88" s="2"/>
      <c r="AHP88" s="2"/>
      <c r="AHQ88" s="2"/>
      <c r="AHR88" s="2"/>
      <c r="AHS88" s="2"/>
      <c r="AHT88" s="2"/>
      <c r="AHU88" s="2"/>
      <c r="AHV88" s="2"/>
      <c r="AHW88" s="2"/>
      <c r="AHX88" s="2"/>
      <c r="AHY88" s="2"/>
      <c r="AHZ88" s="2"/>
      <c r="AIA88" s="2"/>
      <c r="AIB88" s="2"/>
      <c r="AIC88" s="2"/>
      <c r="AID88" s="2"/>
      <c r="AIE88" s="2"/>
      <c r="AIF88" s="2"/>
      <c r="AIG88" s="2"/>
      <c r="AIH88" s="2"/>
      <c r="AII88" s="2"/>
      <c r="AIJ88" s="2"/>
      <c r="AIK88" s="2"/>
      <c r="AIL88" s="2"/>
      <c r="AIM88" s="2"/>
      <c r="AIN88" s="2"/>
      <c r="AIO88" s="2"/>
      <c r="AIP88" s="2"/>
      <c r="AIQ88" s="2"/>
      <c r="AIR88" s="2"/>
      <c r="AIS88" s="2"/>
      <c r="AIT88" s="2"/>
      <c r="AIU88" s="2"/>
      <c r="AIV88" s="2"/>
      <c r="AIW88" s="2"/>
      <c r="AIX88" s="2"/>
      <c r="AIY88" s="2"/>
      <c r="AIZ88" s="2"/>
      <c r="AJA88" s="2"/>
      <c r="AJB88" s="2"/>
      <c r="AJC88" s="2"/>
      <c r="AJD88" s="2"/>
      <c r="AJE88" s="2"/>
      <c r="AJF88" s="2"/>
      <c r="AJG88" s="2"/>
      <c r="AJH88" s="2"/>
      <c r="AJI88" s="2"/>
      <c r="AJJ88" s="2"/>
      <c r="AJK88" s="2"/>
      <c r="AJL88" s="2"/>
      <c r="AJM88" s="2"/>
      <c r="AJN88" s="2"/>
      <c r="AJO88" s="2"/>
      <c r="AJP88" s="2"/>
      <c r="AJQ88" s="2"/>
      <c r="AJR88" s="2"/>
      <c r="AJS88" s="2"/>
      <c r="AJT88" s="2"/>
      <c r="AJU88" s="2"/>
      <c r="AJV88" s="2"/>
      <c r="AJW88" s="2"/>
      <c r="AJX88" s="2"/>
      <c r="AJY88" s="2"/>
      <c r="AJZ88" s="2"/>
      <c r="AKA88" s="2"/>
      <c r="AKB88" s="2"/>
      <c r="AKC88" s="2"/>
      <c r="AKD88" s="2"/>
      <c r="AKE88" s="2"/>
      <c r="AKF88" s="2"/>
      <c r="AKG88" s="2"/>
      <c r="AKH88" s="2"/>
      <c r="AKI88" s="2"/>
      <c r="AKJ88" s="2"/>
      <c r="AKK88" s="2"/>
      <c r="AKL88" s="2"/>
      <c r="AKM88" s="2"/>
      <c r="AKN88" s="2"/>
      <c r="AKO88" s="2"/>
      <c r="AKP88" s="2"/>
      <c r="AKQ88" s="2"/>
      <c r="AKR88" s="2"/>
      <c r="AKS88" s="2"/>
      <c r="AKT88" s="2"/>
      <c r="AKU88" s="2"/>
      <c r="AKV88" s="2"/>
      <c r="AKW88" s="2"/>
      <c r="AKX88" s="2"/>
      <c r="AKY88" s="2"/>
      <c r="AKZ88" s="2"/>
      <c r="ALA88" s="2"/>
      <c r="ALB88" s="2"/>
      <c r="ALC88" s="2"/>
      <c r="ALD88" s="2"/>
      <c r="ALE88" s="2"/>
      <c r="ALF88" s="2"/>
      <c r="ALG88" s="2"/>
      <c r="ALH88" s="2"/>
      <c r="ALI88" s="2"/>
      <c r="ALJ88" s="2"/>
      <c r="ALK88" s="2"/>
      <c r="ALL88" s="2"/>
      <c r="ALM88" s="2"/>
      <c r="ALN88" s="2"/>
      <c r="ALO88" s="2"/>
      <c r="ALP88" s="2"/>
      <c r="ALQ88" s="2"/>
      <c r="ALR88" s="2"/>
      <c r="ALS88" s="2"/>
      <c r="ALT88" s="2"/>
      <c r="ALU88" s="2"/>
      <c r="ALV88" s="2"/>
      <c r="ALW88" s="2"/>
      <c r="ALX88" s="2"/>
      <c r="ALY88" s="2"/>
      <c r="ALZ88" s="2"/>
    </row>
    <row r="89" spans="1:1014" x14ac:dyDescent="0.25">
      <c r="A89" s="48">
        <v>85</v>
      </c>
      <c r="B89" s="86" t="s">
        <v>348</v>
      </c>
      <c r="C89" s="88" t="s">
        <v>54</v>
      </c>
      <c r="D89" s="89">
        <f t="shared" si="6"/>
        <v>3915.7000000000003</v>
      </c>
      <c r="E89" s="99">
        <f t="shared" si="7"/>
        <v>3718.3999999999996</v>
      </c>
      <c r="F89" s="99">
        <f t="shared" si="8"/>
        <v>4357.5</v>
      </c>
      <c r="G89" s="107">
        <v>4150</v>
      </c>
      <c r="H89" s="94">
        <v>3880</v>
      </c>
      <c r="I89" s="92">
        <v>4150</v>
      </c>
      <c r="J89" s="93">
        <v>3874</v>
      </c>
      <c r="K89" s="93">
        <v>3280</v>
      </c>
      <c r="L89" s="101"/>
      <c r="M89" s="100">
        <v>320</v>
      </c>
      <c r="N89" s="101">
        <v>375</v>
      </c>
      <c r="O89" s="48">
        <f t="shared" si="9"/>
        <v>7</v>
      </c>
      <c r="Q89" s="48">
        <f t="shared" si="11"/>
        <v>85</v>
      </c>
      <c r="R89" s="51" t="s">
        <v>348</v>
      </c>
      <c r="S89" s="50">
        <f t="shared" si="10"/>
        <v>291.16057641802496</v>
      </c>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c r="NZ89" s="2"/>
      <c r="OA89" s="2"/>
      <c r="OB89" s="2"/>
      <c r="OC89" s="2"/>
      <c r="OD89" s="2"/>
      <c r="OE89" s="2"/>
      <c r="OF89" s="2"/>
      <c r="OG89" s="2"/>
      <c r="OH89" s="2"/>
      <c r="OI89" s="2"/>
      <c r="OJ89" s="2"/>
      <c r="OK89" s="2"/>
      <c r="OL89" s="2"/>
      <c r="OM89" s="2"/>
      <c r="ON89" s="2"/>
      <c r="OO89" s="2"/>
      <c r="OP89" s="2"/>
      <c r="OQ89" s="2"/>
      <c r="OR89" s="2"/>
      <c r="OS89" s="2"/>
      <c r="OT89" s="2"/>
      <c r="OU89" s="2"/>
      <c r="OV89" s="2"/>
      <c r="OW89" s="2"/>
      <c r="OX89" s="2"/>
      <c r="OY89" s="2"/>
      <c r="OZ89" s="2"/>
      <c r="PA89" s="2"/>
      <c r="PB89" s="2"/>
      <c r="PC89" s="2"/>
      <c r="PD89" s="2"/>
      <c r="PE89" s="2"/>
      <c r="PF89" s="2"/>
      <c r="PG89" s="2"/>
      <c r="PH89" s="2"/>
      <c r="PI89" s="2"/>
      <c r="PJ89" s="2"/>
      <c r="PK89" s="2"/>
      <c r="PL89" s="2"/>
      <c r="PM89" s="2"/>
      <c r="PN89" s="2"/>
      <c r="PO89" s="2"/>
      <c r="PP89" s="2"/>
      <c r="PQ89" s="2"/>
      <c r="PR89" s="2"/>
      <c r="PS89" s="2"/>
      <c r="PT89" s="2"/>
      <c r="PU89" s="2"/>
      <c r="PV89" s="2"/>
      <c r="PW89" s="2"/>
      <c r="PX89" s="2"/>
      <c r="PY89" s="2"/>
      <c r="PZ89" s="2"/>
      <c r="QA89" s="2"/>
      <c r="QB89" s="2"/>
      <c r="QC89" s="2"/>
      <c r="QD89" s="2"/>
      <c r="QE89" s="2"/>
      <c r="QF89" s="2"/>
      <c r="QG89" s="2"/>
      <c r="QH89" s="2"/>
      <c r="QI89" s="2"/>
      <c r="QJ89" s="2"/>
      <c r="QK89" s="2"/>
      <c r="QL89" s="2"/>
      <c r="QM89" s="2"/>
      <c r="QN89" s="2"/>
      <c r="QO89" s="2"/>
      <c r="QP89" s="2"/>
      <c r="QQ89" s="2"/>
      <c r="QR89" s="2"/>
      <c r="QS89" s="2"/>
      <c r="QT89" s="2"/>
      <c r="QU89" s="2"/>
      <c r="QV89" s="2"/>
      <c r="QW89" s="2"/>
      <c r="QX89" s="2"/>
      <c r="QY89" s="2"/>
      <c r="QZ89" s="2"/>
      <c r="RA89" s="2"/>
      <c r="RB89" s="2"/>
      <c r="RC89" s="2"/>
      <c r="RD89" s="2"/>
      <c r="RE89" s="2"/>
      <c r="RF89" s="2"/>
      <c r="RG89" s="2"/>
      <c r="RH89" s="2"/>
      <c r="RI89" s="2"/>
      <c r="RJ89" s="2"/>
      <c r="RK89" s="2"/>
      <c r="RL89" s="2"/>
      <c r="RM89" s="2"/>
      <c r="RN89" s="2"/>
      <c r="RO89" s="2"/>
      <c r="RP89" s="2"/>
      <c r="RQ89" s="2"/>
      <c r="RR89" s="2"/>
      <c r="RS89" s="2"/>
      <c r="RT89" s="2"/>
      <c r="RU89" s="2"/>
      <c r="RV89" s="2"/>
      <c r="RW89" s="2"/>
      <c r="RX89" s="2"/>
      <c r="RY89" s="2"/>
      <c r="RZ89" s="2"/>
      <c r="SA89" s="2"/>
      <c r="SB89" s="2"/>
      <c r="SC89" s="2"/>
      <c r="SD89" s="2"/>
      <c r="SE89" s="2"/>
      <c r="SF89" s="2"/>
      <c r="SG89" s="2"/>
      <c r="SH89" s="2"/>
      <c r="SI89" s="2"/>
      <c r="SJ89" s="2"/>
      <c r="SK89" s="2"/>
      <c r="SL89" s="2"/>
      <c r="SM89" s="2"/>
      <c r="SN89" s="2"/>
      <c r="SO89" s="2"/>
      <c r="SP89" s="2"/>
      <c r="SQ89" s="2"/>
      <c r="SR89" s="2"/>
      <c r="SS89" s="2"/>
      <c r="ST89" s="2"/>
      <c r="SU89" s="2"/>
      <c r="SV89" s="2"/>
      <c r="SW89" s="2"/>
      <c r="SX89" s="2"/>
      <c r="SY89" s="2"/>
      <c r="SZ89" s="2"/>
      <c r="TA89" s="2"/>
      <c r="TB89" s="2"/>
      <c r="TC89" s="2"/>
      <c r="TD89" s="2"/>
      <c r="TE89" s="2"/>
      <c r="TF89" s="2"/>
      <c r="TG89" s="2"/>
      <c r="TH89" s="2"/>
      <c r="TI89" s="2"/>
      <c r="TJ89" s="2"/>
      <c r="TK89" s="2"/>
      <c r="TL89" s="2"/>
      <c r="TM89" s="2"/>
      <c r="TN89" s="2"/>
      <c r="TO89" s="2"/>
      <c r="TP89" s="2"/>
      <c r="TQ89" s="2"/>
      <c r="TR89" s="2"/>
      <c r="TS89" s="2"/>
      <c r="TT89" s="2"/>
      <c r="TU89" s="2"/>
      <c r="TV89" s="2"/>
      <c r="TW89" s="2"/>
      <c r="TX89" s="2"/>
      <c r="TY89" s="2"/>
      <c r="TZ89" s="2"/>
      <c r="UA89" s="2"/>
      <c r="UB89" s="2"/>
      <c r="UC89" s="2"/>
      <c r="UD89" s="2"/>
      <c r="UE89" s="2"/>
      <c r="UF89" s="2"/>
      <c r="UG89" s="2"/>
      <c r="UH89" s="2"/>
      <c r="UI89" s="2"/>
      <c r="UJ89" s="2"/>
      <c r="UK89" s="2"/>
      <c r="UL89" s="2"/>
      <c r="UM89" s="2"/>
      <c r="UN89" s="2"/>
      <c r="UO89" s="2"/>
      <c r="UP89" s="2"/>
      <c r="UQ89" s="2"/>
      <c r="UR89" s="2"/>
      <c r="US89" s="2"/>
      <c r="UT89" s="2"/>
      <c r="UU89" s="2"/>
      <c r="UV89" s="2"/>
      <c r="UW89" s="2"/>
      <c r="UX89" s="2"/>
      <c r="UY89" s="2"/>
      <c r="UZ89" s="2"/>
      <c r="VA89" s="2"/>
      <c r="VB89" s="2"/>
      <c r="VC89" s="2"/>
      <c r="VD89" s="2"/>
      <c r="VE89" s="2"/>
      <c r="VF89" s="2"/>
      <c r="VG89" s="2"/>
      <c r="VH89" s="2"/>
      <c r="VI89" s="2"/>
      <c r="VJ89" s="2"/>
      <c r="VK89" s="2"/>
      <c r="VL89" s="2"/>
      <c r="VM89" s="2"/>
      <c r="VN89" s="2"/>
      <c r="VO89" s="2"/>
      <c r="VP89" s="2"/>
      <c r="VQ89" s="2"/>
      <c r="VR89" s="2"/>
      <c r="VS89" s="2"/>
      <c r="VT89" s="2"/>
      <c r="VU89" s="2"/>
      <c r="VV89" s="2"/>
      <c r="VW89" s="2"/>
      <c r="VX89" s="2"/>
      <c r="VY89" s="2"/>
      <c r="VZ89" s="2"/>
      <c r="WA89" s="2"/>
      <c r="WB89" s="2"/>
      <c r="WC89" s="2"/>
      <c r="WD89" s="2"/>
      <c r="WE89" s="2"/>
      <c r="WF89" s="2"/>
      <c r="WG89" s="2"/>
      <c r="WH89" s="2"/>
      <c r="WI89" s="2"/>
      <c r="WJ89" s="2"/>
      <c r="WK89" s="2"/>
      <c r="WL89" s="2"/>
      <c r="WM89" s="2"/>
      <c r="WN89" s="2"/>
      <c r="WO89" s="2"/>
      <c r="WP89" s="2"/>
      <c r="WQ89" s="2"/>
      <c r="WR89" s="2"/>
      <c r="WS89" s="2"/>
      <c r="WT89" s="2"/>
      <c r="WU89" s="2"/>
      <c r="WV89" s="2"/>
      <c r="WW89" s="2"/>
      <c r="WX89" s="2"/>
      <c r="WY89" s="2"/>
      <c r="WZ89" s="2"/>
      <c r="XA89" s="2"/>
      <c r="XB89" s="2"/>
      <c r="XC89" s="2"/>
      <c r="XD89" s="2"/>
      <c r="XE89" s="2"/>
      <c r="XF89" s="2"/>
      <c r="XG89" s="2"/>
      <c r="XH89" s="2"/>
      <c r="XI89" s="2"/>
      <c r="XJ89" s="2"/>
      <c r="XK89" s="2"/>
      <c r="XL89" s="2"/>
      <c r="XM89" s="2"/>
      <c r="XN89" s="2"/>
      <c r="XO89" s="2"/>
      <c r="XP89" s="2"/>
      <c r="XQ89" s="2"/>
      <c r="XR89" s="2"/>
      <c r="XS89" s="2"/>
      <c r="XT89" s="2"/>
      <c r="XU89" s="2"/>
      <c r="XV89" s="2"/>
      <c r="XW89" s="2"/>
      <c r="XX89" s="2"/>
      <c r="XY89" s="2"/>
      <c r="XZ89" s="2"/>
      <c r="YA89" s="2"/>
      <c r="YB89" s="2"/>
      <c r="YC89" s="2"/>
      <c r="YD89" s="2"/>
      <c r="YE89" s="2"/>
      <c r="YF89" s="2"/>
      <c r="YG89" s="2"/>
      <c r="YH89" s="2"/>
      <c r="YI89" s="2"/>
      <c r="YJ89" s="2"/>
      <c r="YK89" s="2"/>
      <c r="YL89" s="2"/>
      <c r="YM89" s="2"/>
      <c r="YN89" s="2"/>
      <c r="YO89" s="2"/>
      <c r="YP89" s="2"/>
      <c r="YQ89" s="2"/>
      <c r="YR89" s="2"/>
      <c r="YS89" s="2"/>
      <c r="YT89" s="2"/>
      <c r="YU89" s="2"/>
      <c r="YV89" s="2"/>
      <c r="YW89" s="2"/>
      <c r="YX89" s="2"/>
      <c r="YY89" s="2"/>
      <c r="YZ89" s="2"/>
      <c r="ZA89" s="2"/>
      <c r="ZB89" s="2"/>
      <c r="ZC89" s="2"/>
      <c r="ZD89" s="2"/>
      <c r="ZE89" s="2"/>
      <c r="ZF89" s="2"/>
      <c r="ZG89" s="2"/>
      <c r="ZH89" s="2"/>
      <c r="ZI89" s="2"/>
      <c r="ZJ89" s="2"/>
      <c r="ZK89" s="2"/>
      <c r="ZL89" s="2"/>
      <c r="ZM89" s="2"/>
      <c r="ZN89" s="2"/>
      <c r="ZO89" s="2"/>
      <c r="ZP89" s="2"/>
      <c r="ZQ89" s="2"/>
      <c r="ZR89" s="2"/>
      <c r="ZS89" s="2"/>
      <c r="ZT89" s="2"/>
      <c r="ZU89" s="2"/>
      <c r="ZV89" s="2"/>
      <c r="ZW89" s="2"/>
      <c r="ZX89" s="2"/>
      <c r="ZY89" s="2"/>
      <c r="ZZ89" s="2"/>
      <c r="AAA89" s="2"/>
      <c r="AAB89" s="2"/>
      <c r="AAC89" s="2"/>
      <c r="AAD89" s="2"/>
      <c r="AAE89" s="2"/>
      <c r="AAF89" s="2"/>
      <c r="AAG89" s="2"/>
      <c r="AAH89" s="2"/>
      <c r="AAI89" s="2"/>
      <c r="AAJ89" s="2"/>
      <c r="AAK89" s="2"/>
      <c r="AAL89" s="2"/>
      <c r="AAM89" s="2"/>
      <c r="AAN89" s="2"/>
      <c r="AAO89" s="2"/>
      <c r="AAP89" s="2"/>
      <c r="AAQ89" s="2"/>
      <c r="AAR89" s="2"/>
      <c r="AAS89" s="2"/>
      <c r="AAT89" s="2"/>
      <c r="AAU89" s="2"/>
      <c r="AAV89" s="2"/>
      <c r="AAW89" s="2"/>
      <c r="AAX89" s="2"/>
      <c r="AAY89" s="2"/>
      <c r="AAZ89" s="2"/>
      <c r="ABA89" s="2"/>
      <c r="ABB89" s="2"/>
      <c r="ABC89" s="2"/>
      <c r="ABD89" s="2"/>
      <c r="ABE89" s="2"/>
      <c r="ABF89" s="2"/>
      <c r="ABG89" s="2"/>
      <c r="ABH89" s="2"/>
      <c r="ABI89" s="2"/>
      <c r="ABJ89" s="2"/>
      <c r="ABK89" s="2"/>
      <c r="ABL89" s="2"/>
      <c r="ABM89" s="2"/>
      <c r="ABN89" s="2"/>
      <c r="ABO89" s="2"/>
      <c r="ABP89" s="2"/>
      <c r="ABQ89" s="2"/>
      <c r="ABR89" s="2"/>
      <c r="ABS89" s="2"/>
      <c r="ABT89" s="2"/>
      <c r="ABU89" s="2"/>
      <c r="ABV89" s="2"/>
      <c r="ABW89" s="2"/>
      <c r="ABX89" s="2"/>
      <c r="ABY89" s="2"/>
      <c r="ABZ89" s="2"/>
      <c r="ACA89" s="2"/>
      <c r="ACB89" s="2"/>
      <c r="ACC89" s="2"/>
      <c r="ACD89" s="2"/>
      <c r="ACE89" s="2"/>
      <c r="ACF89" s="2"/>
      <c r="ACG89" s="2"/>
      <c r="ACH89" s="2"/>
      <c r="ACI89" s="2"/>
      <c r="ACJ89" s="2"/>
      <c r="ACK89" s="2"/>
      <c r="ACL89" s="2"/>
      <c r="ACM89" s="2"/>
      <c r="ACN89" s="2"/>
      <c r="ACO89" s="2"/>
      <c r="ACP89" s="2"/>
      <c r="ACQ89" s="2"/>
      <c r="ACR89" s="2"/>
      <c r="ACS89" s="2"/>
      <c r="ACT89" s="2"/>
      <c r="ACU89" s="2"/>
      <c r="ACV89" s="2"/>
      <c r="ACW89" s="2"/>
      <c r="ACX89" s="2"/>
      <c r="ACY89" s="2"/>
      <c r="ACZ89" s="2"/>
      <c r="ADA89" s="2"/>
      <c r="ADB89" s="2"/>
      <c r="ADC89" s="2"/>
      <c r="ADD89" s="2"/>
      <c r="ADE89" s="2"/>
      <c r="ADF89" s="2"/>
      <c r="ADG89" s="2"/>
      <c r="ADH89" s="2"/>
      <c r="ADI89" s="2"/>
      <c r="ADJ89" s="2"/>
      <c r="ADK89" s="2"/>
      <c r="ADL89" s="2"/>
      <c r="ADM89" s="2"/>
      <c r="ADN89" s="2"/>
      <c r="ADO89" s="2"/>
      <c r="ADP89" s="2"/>
      <c r="ADQ89" s="2"/>
      <c r="ADR89" s="2"/>
      <c r="ADS89" s="2"/>
      <c r="ADT89" s="2"/>
      <c r="ADU89" s="2"/>
      <c r="ADV89" s="2"/>
      <c r="ADW89" s="2"/>
      <c r="ADX89" s="2"/>
      <c r="ADY89" s="2"/>
      <c r="ADZ89" s="2"/>
      <c r="AEA89" s="2"/>
      <c r="AEB89" s="2"/>
      <c r="AEC89" s="2"/>
      <c r="AED89" s="2"/>
      <c r="AEE89" s="2"/>
      <c r="AEF89" s="2"/>
      <c r="AEG89" s="2"/>
      <c r="AEH89" s="2"/>
      <c r="AEI89" s="2"/>
      <c r="AEJ89" s="2"/>
      <c r="AEK89" s="2"/>
      <c r="AEL89" s="2"/>
      <c r="AEM89" s="2"/>
      <c r="AEN89" s="2"/>
      <c r="AEO89" s="2"/>
      <c r="AEP89" s="2"/>
      <c r="AEQ89" s="2"/>
      <c r="AER89" s="2"/>
      <c r="AES89" s="2"/>
      <c r="AET89" s="2"/>
      <c r="AEU89" s="2"/>
      <c r="AEV89" s="2"/>
      <c r="AEW89" s="2"/>
      <c r="AEX89" s="2"/>
      <c r="AEY89" s="2"/>
      <c r="AEZ89" s="2"/>
      <c r="AFA89" s="2"/>
      <c r="AFB89" s="2"/>
      <c r="AFC89" s="2"/>
      <c r="AFD89" s="2"/>
      <c r="AFE89" s="2"/>
      <c r="AFF89" s="2"/>
      <c r="AFG89" s="2"/>
      <c r="AFH89" s="2"/>
      <c r="AFI89" s="2"/>
      <c r="AFJ89" s="2"/>
      <c r="AFK89" s="2"/>
      <c r="AFL89" s="2"/>
      <c r="AFM89" s="2"/>
      <c r="AFN89" s="2"/>
      <c r="AFO89" s="2"/>
      <c r="AFP89" s="2"/>
      <c r="AFQ89" s="2"/>
      <c r="AFR89" s="2"/>
      <c r="AFS89" s="2"/>
      <c r="AFT89" s="2"/>
      <c r="AFU89" s="2"/>
      <c r="AFV89" s="2"/>
      <c r="AFW89" s="2"/>
      <c r="AFX89" s="2"/>
      <c r="AFY89" s="2"/>
      <c r="AFZ89" s="2"/>
      <c r="AGA89" s="2"/>
      <c r="AGB89" s="2"/>
      <c r="AGC89" s="2"/>
      <c r="AGD89" s="2"/>
      <c r="AGE89" s="2"/>
      <c r="AGF89" s="2"/>
      <c r="AGG89" s="2"/>
      <c r="AGH89" s="2"/>
      <c r="AGI89" s="2"/>
      <c r="AGJ89" s="2"/>
      <c r="AGK89" s="2"/>
      <c r="AGL89" s="2"/>
      <c r="AGM89" s="2"/>
      <c r="AGN89" s="2"/>
      <c r="AGO89" s="2"/>
      <c r="AGP89" s="2"/>
      <c r="AGQ89" s="2"/>
      <c r="AGR89" s="2"/>
      <c r="AGS89" s="2"/>
      <c r="AGT89" s="2"/>
      <c r="AGU89" s="2"/>
      <c r="AGV89" s="2"/>
      <c r="AGW89" s="2"/>
      <c r="AGX89" s="2"/>
      <c r="AGY89" s="2"/>
      <c r="AGZ89" s="2"/>
      <c r="AHA89" s="2"/>
      <c r="AHB89" s="2"/>
      <c r="AHC89" s="2"/>
      <c r="AHD89" s="2"/>
      <c r="AHE89" s="2"/>
      <c r="AHF89" s="2"/>
      <c r="AHG89" s="2"/>
      <c r="AHH89" s="2"/>
      <c r="AHI89" s="2"/>
      <c r="AHJ89" s="2"/>
      <c r="AHK89" s="2"/>
      <c r="AHL89" s="2"/>
      <c r="AHM89" s="2"/>
      <c r="AHN89" s="2"/>
      <c r="AHO89" s="2"/>
      <c r="AHP89" s="2"/>
      <c r="AHQ89" s="2"/>
      <c r="AHR89" s="2"/>
      <c r="AHS89" s="2"/>
      <c r="AHT89" s="2"/>
      <c r="AHU89" s="2"/>
      <c r="AHV89" s="2"/>
      <c r="AHW89" s="2"/>
      <c r="AHX89" s="2"/>
      <c r="AHY89" s="2"/>
      <c r="AHZ89" s="2"/>
      <c r="AIA89" s="2"/>
      <c r="AIB89" s="2"/>
      <c r="AIC89" s="2"/>
      <c r="AID89" s="2"/>
      <c r="AIE89" s="2"/>
      <c r="AIF89" s="2"/>
      <c r="AIG89" s="2"/>
      <c r="AIH89" s="2"/>
      <c r="AII89" s="2"/>
      <c r="AIJ89" s="2"/>
      <c r="AIK89" s="2"/>
      <c r="AIL89" s="2"/>
      <c r="AIM89" s="2"/>
      <c r="AIN89" s="2"/>
      <c r="AIO89" s="2"/>
      <c r="AIP89" s="2"/>
      <c r="AIQ89" s="2"/>
      <c r="AIR89" s="2"/>
      <c r="AIS89" s="2"/>
      <c r="AIT89" s="2"/>
      <c r="AIU89" s="2"/>
      <c r="AIV89" s="2"/>
      <c r="AIW89" s="2"/>
      <c r="AIX89" s="2"/>
      <c r="AIY89" s="2"/>
      <c r="AIZ89" s="2"/>
      <c r="AJA89" s="2"/>
      <c r="AJB89" s="2"/>
      <c r="AJC89" s="2"/>
      <c r="AJD89" s="2"/>
      <c r="AJE89" s="2"/>
      <c r="AJF89" s="2"/>
      <c r="AJG89" s="2"/>
      <c r="AJH89" s="2"/>
      <c r="AJI89" s="2"/>
      <c r="AJJ89" s="2"/>
      <c r="AJK89" s="2"/>
      <c r="AJL89" s="2"/>
      <c r="AJM89" s="2"/>
      <c r="AJN89" s="2"/>
      <c r="AJO89" s="2"/>
      <c r="AJP89" s="2"/>
      <c r="AJQ89" s="2"/>
      <c r="AJR89" s="2"/>
      <c r="AJS89" s="2"/>
      <c r="AJT89" s="2"/>
      <c r="AJU89" s="2"/>
      <c r="AJV89" s="2"/>
      <c r="AJW89" s="2"/>
      <c r="AJX89" s="2"/>
      <c r="AJY89" s="2"/>
      <c r="AJZ89" s="2"/>
      <c r="AKA89" s="2"/>
      <c r="AKB89" s="2"/>
      <c r="AKC89" s="2"/>
      <c r="AKD89" s="2"/>
      <c r="AKE89" s="2"/>
      <c r="AKF89" s="2"/>
      <c r="AKG89" s="2"/>
      <c r="AKH89" s="2"/>
      <c r="AKI89" s="2"/>
      <c r="AKJ89" s="2"/>
      <c r="AKK89" s="2"/>
      <c r="AKL89" s="2"/>
      <c r="AKM89" s="2"/>
      <c r="AKN89" s="2"/>
      <c r="AKO89" s="2"/>
      <c r="AKP89" s="2"/>
      <c r="AKQ89" s="2"/>
      <c r="AKR89" s="2"/>
      <c r="AKS89" s="2"/>
      <c r="AKT89" s="2"/>
      <c r="AKU89" s="2"/>
      <c r="AKV89" s="2"/>
      <c r="AKW89" s="2"/>
      <c r="AKX89" s="2"/>
      <c r="AKY89" s="2"/>
      <c r="AKZ89" s="2"/>
      <c r="ALA89" s="2"/>
      <c r="ALB89" s="2"/>
      <c r="ALC89" s="2"/>
      <c r="ALD89" s="2"/>
      <c r="ALE89" s="2"/>
      <c r="ALF89" s="2"/>
      <c r="ALG89" s="2"/>
      <c r="ALH89" s="2"/>
      <c r="ALI89" s="2"/>
      <c r="ALJ89" s="2"/>
      <c r="ALK89" s="2"/>
      <c r="ALL89" s="2"/>
      <c r="ALM89" s="2"/>
      <c r="ALN89" s="2"/>
      <c r="ALO89" s="2"/>
      <c r="ALP89" s="2"/>
      <c r="ALQ89" s="2"/>
      <c r="ALR89" s="2"/>
      <c r="ALS89" s="2"/>
      <c r="ALT89" s="2"/>
      <c r="ALU89" s="2"/>
      <c r="ALV89" s="2"/>
      <c r="ALW89" s="2"/>
      <c r="ALX89" s="2"/>
      <c r="ALY89" s="2"/>
      <c r="ALZ89" s="2"/>
    </row>
    <row r="90" spans="1:1014" x14ac:dyDescent="0.25">
      <c r="A90" s="48">
        <v>86</v>
      </c>
      <c r="B90" s="88" t="s">
        <v>263</v>
      </c>
      <c r="C90" s="88" t="s">
        <v>54</v>
      </c>
      <c r="D90" s="89">
        <f t="shared" si="6"/>
        <v>3756.6666666666665</v>
      </c>
      <c r="E90" s="99">
        <f t="shared" si="7"/>
        <v>0</v>
      </c>
      <c r="F90" s="99">
        <f t="shared" si="8"/>
        <v>0</v>
      </c>
      <c r="G90" s="94">
        <v>4350</v>
      </c>
      <c r="H90" s="93"/>
      <c r="I90" s="93"/>
      <c r="J90" s="110"/>
      <c r="K90" s="93">
        <v>3820</v>
      </c>
      <c r="L90" s="93">
        <v>3100</v>
      </c>
      <c r="M90" s="101"/>
      <c r="N90" s="101"/>
      <c r="O90" s="48">
        <f t="shared" si="9"/>
        <v>3</v>
      </c>
      <c r="Q90" s="48">
        <f t="shared" si="11"/>
        <v>86</v>
      </c>
      <c r="R90" s="51" t="s">
        <v>263</v>
      </c>
      <c r="S90" s="50">
        <f t="shared" si="10"/>
        <v>279.33529945528176</v>
      </c>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c r="NZ90" s="2"/>
      <c r="OA90" s="2"/>
      <c r="OB90" s="2"/>
      <c r="OC90" s="2"/>
      <c r="OD90" s="2"/>
      <c r="OE90" s="2"/>
      <c r="OF90" s="2"/>
      <c r="OG90" s="2"/>
      <c r="OH90" s="2"/>
      <c r="OI90" s="2"/>
      <c r="OJ90" s="2"/>
      <c r="OK90" s="2"/>
      <c r="OL90" s="2"/>
      <c r="OM90" s="2"/>
      <c r="ON90" s="2"/>
      <c r="OO90" s="2"/>
      <c r="OP90" s="2"/>
      <c r="OQ90" s="2"/>
      <c r="OR90" s="2"/>
      <c r="OS90" s="2"/>
      <c r="OT90" s="2"/>
      <c r="OU90" s="2"/>
      <c r="OV90" s="2"/>
      <c r="OW90" s="2"/>
      <c r="OX90" s="2"/>
      <c r="OY90" s="2"/>
      <c r="OZ90" s="2"/>
      <c r="PA90" s="2"/>
      <c r="PB90" s="2"/>
      <c r="PC90" s="2"/>
      <c r="PD90" s="2"/>
      <c r="PE90" s="2"/>
      <c r="PF90" s="2"/>
      <c r="PG90" s="2"/>
      <c r="PH90" s="2"/>
      <c r="PI90" s="2"/>
      <c r="PJ90" s="2"/>
      <c r="PK90" s="2"/>
      <c r="PL90" s="2"/>
      <c r="PM90" s="2"/>
      <c r="PN90" s="2"/>
      <c r="PO90" s="2"/>
      <c r="PP90" s="2"/>
      <c r="PQ90" s="2"/>
      <c r="PR90" s="2"/>
      <c r="PS90" s="2"/>
      <c r="PT90" s="2"/>
      <c r="PU90" s="2"/>
      <c r="PV90" s="2"/>
      <c r="PW90" s="2"/>
      <c r="PX90" s="2"/>
      <c r="PY90" s="2"/>
      <c r="PZ90" s="2"/>
      <c r="QA90" s="2"/>
      <c r="QB90" s="2"/>
      <c r="QC90" s="2"/>
      <c r="QD90" s="2"/>
      <c r="QE90" s="2"/>
      <c r="QF90" s="2"/>
      <c r="QG90" s="2"/>
      <c r="QH90" s="2"/>
      <c r="QI90" s="2"/>
      <c r="QJ90" s="2"/>
      <c r="QK90" s="2"/>
      <c r="QL90" s="2"/>
      <c r="QM90" s="2"/>
      <c r="QN90" s="2"/>
      <c r="QO90" s="2"/>
      <c r="QP90" s="2"/>
      <c r="QQ90" s="2"/>
      <c r="QR90" s="2"/>
      <c r="QS90" s="2"/>
      <c r="QT90" s="2"/>
      <c r="QU90" s="2"/>
      <c r="QV90" s="2"/>
      <c r="QW90" s="2"/>
      <c r="QX90" s="2"/>
      <c r="QY90" s="2"/>
      <c r="QZ90" s="2"/>
      <c r="RA90" s="2"/>
      <c r="RB90" s="2"/>
      <c r="RC90" s="2"/>
      <c r="RD90" s="2"/>
      <c r="RE90" s="2"/>
      <c r="RF90" s="2"/>
      <c r="RG90" s="2"/>
      <c r="RH90" s="2"/>
      <c r="RI90" s="2"/>
      <c r="RJ90" s="2"/>
      <c r="RK90" s="2"/>
      <c r="RL90" s="2"/>
      <c r="RM90" s="2"/>
      <c r="RN90" s="2"/>
      <c r="RO90" s="2"/>
      <c r="RP90" s="2"/>
      <c r="RQ90" s="2"/>
      <c r="RR90" s="2"/>
      <c r="RS90" s="2"/>
      <c r="RT90" s="2"/>
      <c r="RU90" s="2"/>
      <c r="RV90" s="2"/>
      <c r="RW90" s="2"/>
      <c r="RX90" s="2"/>
      <c r="RY90" s="2"/>
      <c r="RZ90" s="2"/>
      <c r="SA90" s="2"/>
      <c r="SB90" s="2"/>
      <c r="SC90" s="2"/>
      <c r="SD90" s="2"/>
      <c r="SE90" s="2"/>
      <c r="SF90" s="2"/>
      <c r="SG90" s="2"/>
      <c r="SH90" s="2"/>
      <c r="SI90" s="2"/>
      <c r="SJ90" s="2"/>
      <c r="SK90" s="2"/>
      <c r="SL90" s="2"/>
      <c r="SM90" s="2"/>
      <c r="SN90" s="2"/>
      <c r="SO90" s="2"/>
      <c r="SP90" s="2"/>
      <c r="SQ90" s="2"/>
      <c r="SR90" s="2"/>
      <c r="SS90" s="2"/>
      <c r="ST90" s="2"/>
      <c r="SU90" s="2"/>
      <c r="SV90" s="2"/>
      <c r="SW90" s="2"/>
      <c r="SX90" s="2"/>
      <c r="SY90" s="2"/>
      <c r="SZ90" s="2"/>
      <c r="TA90" s="2"/>
      <c r="TB90" s="2"/>
      <c r="TC90" s="2"/>
      <c r="TD90" s="2"/>
      <c r="TE90" s="2"/>
      <c r="TF90" s="2"/>
      <c r="TG90" s="2"/>
      <c r="TH90" s="2"/>
      <c r="TI90" s="2"/>
      <c r="TJ90" s="2"/>
      <c r="TK90" s="2"/>
      <c r="TL90" s="2"/>
      <c r="TM90" s="2"/>
      <c r="TN90" s="2"/>
      <c r="TO90" s="2"/>
      <c r="TP90" s="2"/>
      <c r="TQ90" s="2"/>
      <c r="TR90" s="2"/>
      <c r="TS90" s="2"/>
      <c r="TT90" s="2"/>
      <c r="TU90" s="2"/>
      <c r="TV90" s="2"/>
      <c r="TW90" s="2"/>
      <c r="TX90" s="2"/>
      <c r="TY90" s="2"/>
      <c r="TZ90" s="2"/>
      <c r="UA90" s="2"/>
      <c r="UB90" s="2"/>
      <c r="UC90" s="2"/>
      <c r="UD90" s="2"/>
      <c r="UE90" s="2"/>
      <c r="UF90" s="2"/>
      <c r="UG90" s="2"/>
      <c r="UH90" s="2"/>
      <c r="UI90" s="2"/>
      <c r="UJ90" s="2"/>
      <c r="UK90" s="2"/>
      <c r="UL90" s="2"/>
      <c r="UM90" s="2"/>
      <c r="UN90" s="2"/>
      <c r="UO90" s="2"/>
      <c r="UP90" s="2"/>
      <c r="UQ90" s="2"/>
      <c r="UR90" s="2"/>
      <c r="US90" s="2"/>
      <c r="UT90" s="2"/>
      <c r="UU90" s="2"/>
      <c r="UV90" s="2"/>
      <c r="UW90" s="2"/>
      <c r="UX90" s="2"/>
      <c r="UY90" s="2"/>
      <c r="UZ90" s="2"/>
      <c r="VA90" s="2"/>
      <c r="VB90" s="2"/>
      <c r="VC90" s="2"/>
      <c r="VD90" s="2"/>
      <c r="VE90" s="2"/>
      <c r="VF90" s="2"/>
      <c r="VG90" s="2"/>
      <c r="VH90" s="2"/>
      <c r="VI90" s="2"/>
      <c r="VJ90" s="2"/>
      <c r="VK90" s="2"/>
      <c r="VL90" s="2"/>
      <c r="VM90" s="2"/>
      <c r="VN90" s="2"/>
      <c r="VO90" s="2"/>
      <c r="VP90" s="2"/>
      <c r="VQ90" s="2"/>
      <c r="VR90" s="2"/>
      <c r="VS90" s="2"/>
      <c r="VT90" s="2"/>
      <c r="VU90" s="2"/>
      <c r="VV90" s="2"/>
      <c r="VW90" s="2"/>
      <c r="VX90" s="2"/>
      <c r="VY90" s="2"/>
      <c r="VZ90" s="2"/>
      <c r="WA90" s="2"/>
      <c r="WB90" s="2"/>
      <c r="WC90" s="2"/>
      <c r="WD90" s="2"/>
      <c r="WE90" s="2"/>
      <c r="WF90" s="2"/>
      <c r="WG90" s="2"/>
      <c r="WH90" s="2"/>
      <c r="WI90" s="2"/>
      <c r="WJ90" s="2"/>
      <c r="WK90" s="2"/>
      <c r="WL90" s="2"/>
      <c r="WM90" s="2"/>
      <c r="WN90" s="2"/>
      <c r="WO90" s="2"/>
      <c r="WP90" s="2"/>
      <c r="WQ90" s="2"/>
      <c r="WR90" s="2"/>
      <c r="WS90" s="2"/>
      <c r="WT90" s="2"/>
      <c r="WU90" s="2"/>
      <c r="WV90" s="2"/>
      <c r="WW90" s="2"/>
      <c r="WX90" s="2"/>
      <c r="WY90" s="2"/>
      <c r="WZ90" s="2"/>
      <c r="XA90" s="2"/>
      <c r="XB90" s="2"/>
      <c r="XC90" s="2"/>
      <c r="XD90" s="2"/>
      <c r="XE90" s="2"/>
      <c r="XF90" s="2"/>
      <c r="XG90" s="2"/>
      <c r="XH90" s="2"/>
      <c r="XI90" s="2"/>
      <c r="XJ90" s="2"/>
      <c r="XK90" s="2"/>
      <c r="XL90" s="2"/>
      <c r="XM90" s="2"/>
      <c r="XN90" s="2"/>
      <c r="XO90" s="2"/>
      <c r="XP90" s="2"/>
      <c r="XQ90" s="2"/>
      <c r="XR90" s="2"/>
      <c r="XS90" s="2"/>
      <c r="XT90" s="2"/>
      <c r="XU90" s="2"/>
      <c r="XV90" s="2"/>
      <c r="XW90" s="2"/>
      <c r="XX90" s="2"/>
      <c r="XY90" s="2"/>
      <c r="XZ90" s="2"/>
      <c r="YA90" s="2"/>
      <c r="YB90" s="2"/>
      <c r="YC90" s="2"/>
      <c r="YD90" s="2"/>
      <c r="YE90" s="2"/>
      <c r="YF90" s="2"/>
      <c r="YG90" s="2"/>
      <c r="YH90" s="2"/>
      <c r="YI90" s="2"/>
      <c r="YJ90" s="2"/>
      <c r="YK90" s="2"/>
      <c r="YL90" s="2"/>
      <c r="YM90" s="2"/>
      <c r="YN90" s="2"/>
      <c r="YO90" s="2"/>
      <c r="YP90" s="2"/>
      <c r="YQ90" s="2"/>
      <c r="YR90" s="2"/>
      <c r="YS90" s="2"/>
      <c r="YT90" s="2"/>
      <c r="YU90" s="2"/>
      <c r="YV90" s="2"/>
      <c r="YW90" s="2"/>
      <c r="YX90" s="2"/>
      <c r="YY90" s="2"/>
      <c r="YZ90" s="2"/>
      <c r="ZA90" s="2"/>
      <c r="ZB90" s="2"/>
      <c r="ZC90" s="2"/>
      <c r="ZD90" s="2"/>
      <c r="ZE90" s="2"/>
      <c r="ZF90" s="2"/>
      <c r="ZG90" s="2"/>
      <c r="ZH90" s="2"/>
      <c r="ZI90" s="2"/>
      <c r="ZJ90" s="2"/>
      <c r="ZK90" s="2"/>
      <c r="ZL90" s="2"/>
      <c r="ZM90" s="2"/>
      <c r="ZN90" s="2"/>
      <c r="ZO90" s="2"/>
      <c r="ZP90" s="2"/>
      <c r="ZQ90" s="2"/>
      <c r="ZR90" s="2"/>
      <c r="ZS90" s="2"/>
      <c r="ZT90" s="2"/>
      <c r="ZU90" s="2"/>
      <c r="ZV90" s="2"/>
      <c r="ZW90" s="2"/>
      <c r="ZX90" s="2"/>
      <c r="ZY90" s="2"/>
      <c r="ZZ90" s="2"/>
      <c r="AAA90" s="2"/>
      <c r="AAB90" s="2"/>
      <c r="AAC90" s="2"/>
      <c r="AAD90" s="2"/>
      <c r="AAE90" s="2"/>
      <c r="AAF90" s="2"/>
      <c r="AAG90" s="2"/>
      <c r="AAH90" s="2"/>
      <c r="AAI90" s="2"/>
      <c r="AAJ90" s="2"/>
      <c r="AAK90" s="2"/>
      <c r="AAL90" s="2"/>
      <c r="AAM90" s="2"/>
      <c r="AAN90" s="2"/>
      <c r="AAO90" s="2"/>
      <c r="AAP90" s="2"/>
      <c r="AAQ90" s="2"/>
      <c r="AAR90" s="2"/>
      <c r="AAS90" s="2"/>
      <c r="AAT90" s="2"/>
      <c r="AAU90" s="2"/>
      <c r="AAV90" s="2"/>
      <c r="AAW90" s="2"/>
      <c r="AAX90" s="2"/>
      <c r="AAY90" s="2"/>
      <c r="AAZ90" s="2"/>
      <c r="ABA90" s="2"/>
      <c r="ABB90" s="2"/>
      <c r="ABC90" s="2"/>
      <c r="ABD90" s="2"/>
      <c r="ABE90" s="2"/>
      <c r="ABF90" s="2"/>
      <c r="ABG90" s="2"/>
      <c r="ABH90" s="2"/>
      <c r="ABI90" s="2"/>
      <c r="ABJ90" s="2"/>
      <c r="ABK90" s="2"/>
      <c r="ABL90" s="2"/>
      <c r="ABM90" s="2"/>
      <c r="ABN90" s="2"/>
      <c r="ABO90" s="2"/>
      <c r="ABP90" s="2"/>
      <c r="ABQ90" s="2"/>
      <c r="ABR90" s="2"/>
      <c r="ABS90" s="2"/>
      <c r="ABT90" s="2"/>
      <c r="ABU90" s="2"/>
      <c r="ABV90" s="2"/>
      <c r="ABW90" s="2"/>
      <c r="ABX90" s="2"/>
      <c r="ABY90" s="2"/>
      <c r="ABZ90" s="2"/>
      <c r="ACA90" s="2"/>
      <c r="ACB90" s="2"/>
      <c r="ACC90" s="2"/>
      <c r="ACD90" s="2"/>
      <c r="ACE90" s="2"/>
      <c r="ACF90" s="2"/>
      <c r="ACG90" s="2"/>
      <c r="ACH90" s="2"/>
      <c r="ACI90" s="2"/>
      <c r="ACJ90" s="2"/>
      <c r="ACK90" s="2"/>
      <c r="ACL90" s="2"/>
      <c r="ACM90" s="2"/>
      <c r="ACN90" s="2"/>
      <c r="ACO90" s="2"/>
      <c r="ACP90" s="2"/>
      <c r="ACQ90" s="2"/>
      <c r="ACR90" s="2"/>
      <c r="ACS90" s="2"/>
      <c r="ACT90" s="2"/>
      <c r="ACU90" s="2"/>
      <c r="ACV90" s="2"/>
      <c r="ACW90" s="2"/>
      <c r="ACX90" s="2"/>
      <c r="ACY90" s="2"/>
      <c r="ACZ90" s="2"/>
      <c r="ADA90" s="2"/>
      <c r="ADB90" s="2"/>
      <c r="ADC90" s="2"/>
      <c r="ADD90" s="2"/>
      <c r="ADE90" s="2"/>
      <c r="ADF90" s="2"/>
      <c r="ADG90" s="2"/>
      <c r="ADH90" s="2"/>
      <c r="ADI90" s="2"/>
      <c r="ADJ90" s="2"/>
      <c r="ADK90" s="2"/>
      <c r="ADL90" s="2"/>
      <c r="ADM90" s="2"/>
      <c r="ADN90" s="2"/>
      <c r="ADO90" s="2"/>
      <c r="ADP90" s="2"/>
      <c r="ADQ90" s="2"/>
      <c r="ADR90" s="2"/>
      <c r="ADS90" s="2"/>
      <c r="ADT90" s="2"/>
      <c r="ADU90" s="2"/>
      <c r="ADV90" s="2"/>
      <c r="ADW90" s="2"/>
      <c r="ADX90" s="2"/>
      <c r="ADY90" s="2"/>
      <c r="ADZ90" s="2"/>
      <c r="AEA90" s="2"/>
      <c r="AEB90" s="2"/>
      <c r="AEC90" s="2"/>
      <c r="AED90" s="2"/>
      <c r="AEE90" s="2"/>
      <c r="AEF90" s="2"/>
      <c r="AEG90" s="2"/>
      <c r="AEH90" s="2"/>
      <c r="AEI90" s="2"/>
      <c r="AEJ90" s="2"/>
      <c r="AEK90" s="2"/>
      <c r="AEL90" s="2"/>
      <c r="AEM90" s="2"/>
      <c r="AEN90" s="2"/>
      <c r="AEO90" s="2"/>
      <c r="AEP90" s="2"/>
      <c r="AEQ90" s="2"/>
      <c r="AER90" s="2"/>
      <c r="AES90" s="2"/>
      <c r="AET90" s="2"/>
      <c r="AEU90" s="2"/>
      <c r="AEV90" s="2"/>
      <c r="AEW90" s="2"/>
      <c r="AEX90" s="2"/>
      <c r="AEY90" s="2"/>
      <c r="AEZ90" s="2"/>
      <c r="AFA90" s="2"/>
      <c r="AFB90" s="2"/>
      <c r="AFC90" s="2"/>
      <c r="AFD90" s="2"/>
      <c r="AFE90" s="2"/>
      <c r="AFF90" s="2"/>
      <c r="AFG90" s="2"/>
      <c r="AFH90" s="2"/>
      <c r="AFI90" s="2"/>
      <c r="AFJ90" s="2"/>
      <c r="AFK90" s="2"/>
      <c r="AFL90" s="2"/>
      <c r="AFM90" s="2"/>
      <c r="AFN90" s="2"/>
      <c r="AFO90" s="2"/>
      <c r="AFP90" s="2"/>
      <c r="AFQ90" s="2"/>
      <c r="AFR90" s="2"/>
      <c r="AFS90" s="2"/>
      <c r="AFT90" s="2"/>
      <c r="AFU90" s="2"/>
      <c r="AFV90" s="2"/>
      <c r="AFW90" s="2"/>
      <c r="AFX90" s="2"/>
      <c r="AFY90" s="2"/>
      <c r="AFZ90" s="2"/>
      <c r="AGA90" s="2"/>
      <c r="AGB90" s="2"/>
      <c r="AGC90" s="2"/>
      <c r="AGD90" s="2"/>
      <c r="AGE90" s="2"/>
      <c r="AGF90" s="2"/>
      <c r="AGG90" s="2"/>
      <c r="AGH90" s="2"/>
      <c r="AGI90" s="2"/>
      <c r="AGJ90" s="2"/>
      <c r="AGK90" s="2"/>
      <c r="AGL90" s="2"/>
      <c r="AGM90" s="2"/>
      <c r="AGN90" s="2"/>
      <c r="AGO90" s="2"/>
      <c r="AGP90" s="2"/>
      <c r="AGQ90" s="2"/>
      <c r="AGR90" s="2"/>
      <c r="AGS90" s="2"/>
      <c r="AGT90" s="2"/>
      <c r="AGU90" s="2"/>
      <c r="AGV90" s="2"/>
      <c r="AGW90" s="2"/>
      <c r="AGX90" s="2"/>
      <c r="AGY90" s="2"/>
      <c r="AGZ90" s="2"/>
      <c r="AHA90" s="2"/>
      <c r="AHB90" s="2"/>
      <c r="AHC90" s="2"/>
      <c r="AHD90" s="2"/>
      <c r="AHE90" s="2"/>
      <c r="AHF90" s="2"/>
      <c r="AHG90" s="2"/>
      <c r="AHH90" s="2"/>
      <c r="AHI90" s="2"/>
      <c r="AHJ90" s="2"/>
      <c r="AHK90" s="2"/>
      <c r="AHL90" s="2"/>
      <c r="AHM90" s="2"/>
      <c r="AHN90" s="2"/>
      <c r="AHO90" s="2"/>
      <c r="AHP90" s="2"/>
      <c r="AHQ90" s="2"/>
      <c r="AHR90" s="2"/>
      <c r="AHS90" s="2"/>
      <c r="AHT90" s="2"/>
      <c r="AHU90" s="2"/>
      <c r="AHV90" s="2"/>
      <c r="AHW90" s="2"/>
      <c r="AHX90" s="2"/>
      <c r="AHY90" s="2"/>
      <c r="AHZ90" s="2"/>
      <c r="AIA90" s="2"/>
      <c r="AIB90" s="2"/>
      <c r="AIC90" s="2"/>
      <c r="AID90" s="2"/>
      <c r="AIE90" s="2"/>
      <c r="AIF90" s="2"/>
      <c r="AIG90" s="2"/>
      <c r="AIH90" s="2"/>
      <c r="AII90" s="2"/>
      <c r="AIJ90" s="2"/>
      <c r="AIK90" s="2"/>
      <c r="AIL90" s="2"/>
      <c r="AIM90" s="2"/>
      <c r="AIN90" s="2"/>
      <c r="AIO90" s="2"/>
      <c r="AIP90" s="2"/>
      <c r="AIQ90" s="2"/>
      <c r="AIR90" s="2"/>
      <c r="AIS90" s="2"/>
      <c r="AIT90" s="2"/>
      <c r="AIU90" s="2"/>
      <c r="AIV90" s="2"/>
      <c r="AIW90" s="2"/>
      <c r="AIX90" s="2"/>
      <c r="AIY90" s="2"/>
      <c r="AIZ90" s="2"/>
      <c r="AJA90" s="2"/>
      <c r="AJB90" s="2"/>
      <c r="AJC90" s="2"/>
      <c r="AJD90" s="2"/>
      <c r="AJE90" s="2"/>
      <c r="AJF90" s="2"/>
      <c r="AJG90" s="2"/>
      <c r="AJH90" s="2"/>
      <c r="AJI90" s="2"/>
      <c r="AJJ90" s="2"/>
      <c r="AJK90" s="2"/>
      <c r="AJL90" s="2"/>
      <c r="AJM90" s="2"/>
      <c r="AJN90" s="2"/>
      <c r="AJO90" s="2"/>
      <c r="AJP90" s="2"/>
      <c r="AJQ90" s="2"/>
      <c r="AJR90" s="2"/>
      <c r="AJS90" s="2"/>
      <c r="AJT90" s="2"/>
      <c r="AJU90" s="2"/>
      <c r="AJV90" s="2"/>
      <c r="AJW90" s="2"/>
      <c r="AJX90" s="2"/>
      <c r="AJY90" s="2"/>
      <c r="AJZ90" s="2"/>
      <c r="AKA90" s="2"/>
      <c r="AKB90" s="2"/>
      <c r="AKC90" s="2"/>
      <c r="AKD90" s="2"/>
      <c r="AKE90" s="2"/>
      <c r="AKF90" s="2"/>
      <c r="AKG90" s="2"/>
      <c r="AKH90" s="2"/>
      <c r="AKI90" s="2"/>
      <c r="AKJ90" s="2"/>
      <c r="AKK90" s="2"/>
      <c r="AKL90" s="2"/>
      <c r="AKM90" s="2"/>
      <c r="AKN90" s="2"/>
      <c r="AKO90" s="2"/>
      <c r="AKP90" s="2"/>
      <c r="AKQ90" s="2"/>
      <c r="AKR90" s="2"/>
      <c r="AKS90" s="2"/>
      <c r="AKT90" s="2"/>
      <c r="AKU90" s="2"/>
      <c r="AKV90" s="2"/>
      <c r="AKW90" s="2"/>
      <c r="AKX90" s="2"/>
      <c r="AKY90" s="2"/>
      <c r="AKZ90" s="2"/>
      <c r="ALA90" s="2"/>
      <c r="ALB90" s="2"/>
      <c r="ALC90" s="2"/>
      <c r="ALD90" s="2"/>
      <c r="ALE90" s="2"/>
      <c r="ALF90" s="2"/>
      <c r="ALG90" s="2"/>
      <c r="ALH90" s="2"/>
      <c r="ALI90" s="2"/>
      <c r="ALJ90" s="2"/>
      <c r="ALK90" s="2"/>
      <c r="ALL90" s="2"/>
      <c r="ALM90" s="2"/>
      <c r="ALN90" s="2"/>
      <c r="ALO90" s="2"/>
      <c r="ALP90" s="2"/>
      <c r="ALQ90" s="2"/>
      <c r="ALR90" s="2"/>
      <c r="ALS90" s="2"/>
      <c r="ALT90" s="2"/>
      <c r="ALU90" s="2"/>
      <c r="ALV90" s="2"/>
      <c r="ALW90" s="2"/>
      <c r="ALX90" s="2"/>
      <c r="ALY90" s="2"/>
      <c r="ALZ90" s="2"/>
    </row>
    <row r="91" spans="1:1014" x14ac:dyDescent="0.25">
      <c r="A91" s="48">
        <v>87</v>
      </c>
      <c r="B91" s="88" t="s">
        <v>89</v>
      </c>
      <c r="C91" s="88" t="s">
        <v>90</v>
      </c>
      <c r="D91" s="89">
        <f t="shared" si="6"/>
        <v>4096.0499999999993</v>
      </c>
      <c r="E91" s="99">
        <f t="shared" si="7"/>
        <v>4531.7999999999993</v>
      </c>
      <c r="F91" s="99">
        <f t="shared" si="8"/>
        <v>3660.2999999999997</v>
      </c>
      <c r="G91" s="93"/>
      <c r="H91" s="94"/>
      <c r="I91" s="93"/>
      <c r="J91" s="110"/>
      <c r="K91" s="110"/>
      <c r="L91" s="101"/>
      <c r="M91" s="100">
        <v>390</v>
      </c>
      <c r="N91" s="100">
        <v>315</v>
      </c>
      <c r="O91" s="48">
        <f t="shared" si="9"/>
        <v>2</v>
      </c>
      <c r="Q91" s="48">
        <f t="shared" si="11"/>
        <v>87</v>
      </c>
      <c r="R91" s="51" t="s">
        <v>89</v>
      </c>
      <c r="S91" s="50">
        <f t="shared" si="10"/>
        <v>304.57090150855549</v>
      </c>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c r="NZ91" s="2"/>
      <c r="OA91" s="2"/>
      <c r="OB91" s="2"/>
      <c r="OC91" s="2"/>
      <c r="OD91" s="2"/>
      <c r="OE91" s="2"/>
      <c r="OF91" s="2"/>
      <c r="OG91" s="2"/>
      <c r="OH91" s="2"/>
      <c r="OI91" s="2"/>
      <c r="OJ91" s="2"/>
      <c r="OK91" s="2"/>
      <c r="OL91" s="2"/>
      <c r="OM91" s="2"/>
      <c r="ON91" s="2"/>
      <c r="OO91" s="2"/>
      <c r="OP91" s="2"/>
      <c r="OQ91" s="2"/>
      <c r="OR91" s="2"/>
      <c r="OS91" s="2"/>
      <c r="OT91" s="2"/>
      <c r="OU91" s="2"/>
      <c r="OV91" s="2"/>
      <c r="OW91" s="2"/>
      <c r="OX91" s="2"/>
      <c r="OY91" s="2"/>
      <c r="OZ91" s="2"/>
      <c r="PA91" s="2"/>
      <c r="PB91" s="2"/>
      <c r="PC91" s="2"/>
      <c r="PD91" s="2"/>
      <c r="PE91" s="2"/>
      <c r="PF91" s="2"/>
      <c r="PG91" s="2"/>
      <c r="PH91" s="2"/>
      <c r="PI91" s="2"/>
      <c r="PJ91" s="2"/>
      <c r="PK91" s="2"/>
      <c r="PL91" s="2"/>
      <c r="PM91" s="2"/>
      <c r="PN91" s="2"/>
      <c r="PO91" s="2"/>
      <c r="PP91" s="2"/>
      <c r="PQ91" s="2"/>
      <c r="PR91" s="2"/>
      <c r="PS91" s="2"/>
      <c r="PT91" s="2"/>
      <c r="PU91" s="2"/>
      <c r="PV91" s="2"/>
      <c r="PW91" s="2"/>
      <c r="PX91" s="2"/>
      <c r="PY91" s="2"/>
      <c r="PZ91" s="2"/>
      <c r="QA91" s="2"/>
      <c r="QB91" s="2"/>
      <c r="QC91" s="2"/>
      <c r="QD91" s="2"/>
      <c r="QE91" s="2"/>
      <c r="QF91" s="2"/>
      <c r="QG91" s="2"/>
      <c r="QH91" s="2"/>
      <c r="QI91" s="2"/>
      <c r="QJ91" s="2"/>
      <c r="QK91" s="2"/>
      <c r="QL91" s="2"/>
      <c r="QM91" s="2"/>
      <c r="QN91" s="2"/>
      <c r="QO91" s="2"/>
      <c r="QP91" s="2"/>
      <c r="QQ91" s="2"/>
      <c r="QR91" s="2"/>
      <c r="QS91" s="2"/>
      <c r="QT91" s="2"/>
      <c r="QU91" s="2"/>
      <c r="QV91" s="2"/>
      <c r="QW91" s="2"/>
      <c r="QX91" s="2"/>
      <c r="QY91" s="2"/>
      <c r="QZ91" s="2"/>
      <c r="RA91" s="2"/>
      <c r="RB91" s="2"/>
      <c r="RC91" s="2"/>
      <c r="RD91" s="2"/>
      <c r="RE91" s="2"/>
      <c r="RF91" s="2"/>
      <c r="RG91" s="2"/>
      <c r="RH91" s="2"/>
      <c r="RI91" s="2"/>
      <c r="RJ91" s="2"/>
      <c r="RK91" s="2"/>
      <c r="RL91" s="2"/>
      <c r="RM91" s="2"/>
      <c r="RN91" s="2"/>
      <c r="RO91" s="2"/>
      <c r="RP91" s="2"/>
      <c r="RQ91" s="2"/>
      <c r="RR91" s="2"/>
      <c r="RS91" s="2"/>
      <c r="RT91" s="2"/>
      <c r="RU91" s="2"/>
      <c r="RV91" s="2"/>
      <c r="RW91" s="2"/>
      <c r="RX91" s="2"/>
      <c r="RY91" s="2"/>
      <c r="RZ91" s="2"/>
      <c r="SA91" s="2"/>
      <c r="SB91" s="2"/>
      <c r="SC91" s="2"/>
      <c r="SD91" s="2"/>
      <c r="SE91" s="2"/>
      <c r="SF91" s="2"/>
      <c r="SG91" s="2"/>
      <c r="SH91" s="2"/>
      <c r="SI91" s="2"/>
      <c r="SJ91" s="2"/>
      <c r="SK91" s="2"/>
      <c r="SL91" s="2"/>
      <c r="SM91" s="2"/>
      <c r="SN91" s="2"/>
      <c r="SO91" s="2"/>
      <c r="SP91" s="2"/>
      <c r="SQ91" s="2"/>
      <c r="SR91" s="2"/>
      <c r="SS91" s="2"/>
      <c r="ST91" s="2"/>
      <c r="SU91" s="2"/>
      <c r="SV91" s="2"/>
      <c r="SW91" s="2"/>
      <c r="SX91" s="2"/>
      <c r="SY91" s="2"/>
      <c r="SZ91" s="2"/>
      <c r="TA91" s="2"/>
      <c r="TB91" s="2"/>
      <c r="TC91" s="2"/>
      <c r="TD91" s="2"/>
      <c r="TE91" s="2"/>
      <c r="TF91" s="2"/>
      <c r="TG91" s="2"/>
      <c r="TH91" s="2"/>
      <c r="TI91" s="2"/>
      <c r="TJ91" s="2"/>
      <c r="TK91" s="2"/>
      <c r="TL91" s="2"/>
      <c r="TM91" s="2"/>
      <c r="TN91" s="2"/>
      <c r="TO91" s="2"/>
      <c r="TP91" s="2"/>
      <c r="TQ91" s="2"/>
      <c r="TR91" s="2"/>
      <c r="TS91" s="2"/>
      <c r="TT91" s="2"/>
      <c r="TU91" s="2"/>
      <c r="TV91" s="2"/>
      <c r="TW91" s="2"/>
      <c r="TX91" s="2"/>
      <c r="TY91" s="2"/>
      <c r="TZ91" s="2"/>
      <c r="UA91" s="2"/>
      <c r="UB91" s="2"/>
      <c r="UC91" s="2"/>
      <c r="UD91" s="2"/>
      <c r="UE91" s="2"/>
      <c r="UF91" s="2"/>
      <c r="UG91" s="2"/>
      <c r="UH91" s="2"/>
      <c r="UI91" s="2"/>
      <c r="UJ91" s="2"/>
      <c r="UK91" s="2"/>
      <c r="UL91" s="2"/>
      <c r="UM91" s="2"/>
      <c r="UN91" s="2"/>
      <c r="UO91" s="2"/>
      <c r="UP91" s="2"/>
      <c r="UQ91" s="2"/>
      <c r="UR91" s="2"/>
      <c r="US91" s="2"/>
      <c r="UT91" s="2"/>
      <c r="UU91" s="2"/>
      <c r="UV91" s="2"/>
      <c r="UW91" s="2"/>
      <c r="UX91" s="2"/>
      <c r="UY91" s="2"/>
      <c r="UZ91" s="2"/>
      <c r="VA91" s="2"/>
      <c r="VB91" s="2"/>
      <c r="VC91" s="2"/>
      <c r="VD91" s="2"/>
      <c r="VE91" s="2"/>
      <c r="VF91" s="2"/>
      <c r="VG91" s="2"/>
      <c r="VH91" s="2"/>
      <c r="VI91" s="2"/>
      <c r="VJ91" s="2"/>
      <c r="VK91" s="2"/>
      <c r="VL91" s="2"/>
      <c r="VM91" s="2"/>
      <c r="VN91" s="2"/>
      <c r="VO91" s="2"/>
      <c r="VP91" s="2"/>
      <c r="VQ91" s="2"/>
      <c r="VR91" s="2"/>
      <c r="VS91" s="2"/>
      <c r="VT91" s="2"/>
      <c r="VU91" s="2"/>
      <c r="VV91" s="2"/>
      <c r="VW91" s="2"/>
      <c r="VX91" s="2"/>
      <c r="VY91" s="2"/>
      <c r="VZ91" s="2"/>
      <c r="WA91" s="2"/>
      <c r="WB91" s="2"/>
      <c r="WC91" s="2"/>
      <c r="WD91" s="2"/>
      <c r="WE91" s="2"/>
      <c r="WF91" s="2"/>
      <c r="WG91" s="2"/>
      <c r="WH91" s="2"/>
      <c r="WI91" s="2"/>
      <c r="WJ91" s="2"/>
      <c r="WK91" s="2"/>
      <c r="WL91" s="2"/>
      <c r="WM91" s="2"/>
      <c r="WN91" s="2"/>
      <c r="WO91" s="2"/>
      <c r="WP91" s="2"/>
      <c r="WQ91" s="2"/>
      <c r="WR91" s="2"/>
      <c r="WS91" s="2"/>
      <c r="WT91" s="2"/>
      <c r="WU91" s="2"/>
      <c r="WV91" s="2"/>
      <c r="WW91" s="2"/>
      <c r="WX91" s="2"/>
      <c r="WY91" s="2"/>
      <c r="WZ91" s="2"/>
      <c r="XA91" s="2"/>
      <c r="XB91" s="2"/>
      <c r="XC91" s="2"/>
      <c r="XD91" s="2"/>
      <c r="XE91" s="2"/>
      <c r="XF91" s="2"/>
      <c r="XG91" s="2"/>
      <c r="XH91" s="2"/>
      <c r="XI91" s="2"/>
      <c r="XJ91" s="2"/>
      <c r="XK91" s="2"/>
      <c r="XL91" s="2"/>
      <c r="XM91" s="2"/>
      <c r="XN91" s="2"/>
      <c r="XO91" s="2"/>
      <c r="XP91" s="2"/>
      <c r="XQ91" s="2"/>
      <c r="XR91" s="2"/>
      <c r="XS91" s="2"/>
      <c r="XT91" s="2"/>
      <c r="XU91" s="2"/>
      <c r="XV91" s="2"/>
      <c r="XW91" s="2"/>
      <c r="XX91" s="2"/>
      <c r="XY91" s="2"/>
      <c r="XZ91" s="2"/>
      <c r="YA91" s="2"/>
      <c r="YB91" s="2"/>
      <c r="YC91" s="2"/>
      <c r="YD91" s="2"/>
      <c r="YE91" s="2"/>
      <c r="YF91" s="2"/>
      <c r="YG91" s="2"/>
      <c r="YH91" s="2"/>
      <c r="YI91" s="2"/>
      <c r="YJ91" s="2"/>
      <c r="YK91" s="2"/>
      <c r="YL91" s="2"/>
      <c r="YM91" s="2"/>
      <c r="YN91" s="2"/>
      <c r="YO91" s="2"/>
      <c r="YP91" s="2"/>
      <c r="YQ91" s="2"/>
      <c r="YR91" s="2"/>
      <c r="YS91" s="2"/>
      <c r="YT91" s="2"/>
      <c r="YU91" s="2"/>
      <c r="YV91" s="2"/>
      <c r="YW91" s="2"/>
      <c r="YX91" s="2"/>
      <c r="YY91" s="2"/>
      <c r="YZ91" s="2"/>
      <c r="ZA91" s="2"/>
      <c r="ZB91" s="2"/>
      <c r="ZC91" s="2"/>
      <c r="ZD91" s="2"/>
      <c r="ZE91" s="2"/>
      <c r="ZF91" s="2"/>
      <c r="ZG91" s="2"/>
      <c r="ZH91" s="2"/>
      <c r="ZI91" s="2"/>
      <c r="ZJ91" s="2"/>
      <c r="ZK91" s="2"/>
      <c r="ZL91" s="2"/>
      <c r="ZM91" s="2"/>
      <c r="ZN91" s="2"/>
      <c r="ZO91" s="2"/>
      <c r="ZP91" s="2"/>
      <c r="ZQ91" s="2"/>
      <c r="ZR91" s="2"/>
      <c r="ZS91" s="2"/>
      <c r="ZT91" s="2"/>
      <c r="ZU91" s="2"/>
      <c r="ZV91" s="2"/>
      <c r="ZW91" s="2"/>
      <c r="ZX91" s="2"/>
      <c r="ZY91" s="2"/>
      <c r="ZZ91" s="2"/>
      <c r="AAA91" s="2"/>
      <c r="AAB91" s="2"/>
      <c r="AAC91" s="2"/>
      <c r="AAD91" s="2"/>
      <c r="AAE91" s="2"/>
      <c r="AAF91" s="2"/>
      <c r="AAG91" s="2"/>
      <c r="AAH91" s="2"/>
      <c r="AAI91" s="2"/>
      <c r="AAJ91" s="2"/>
      <c r="AAK91" s="2"/>
      <c r="AAL91" s="2"/>
      <c r="AAM91" s="2"/>
      <c r="AAN91" s="2"/>
      <c r="AAO91" s="2"/>
      <c r="AAP91" s="2"/>
      <c r="AAQ91" s="2"/>
      <c r="AAR91" s="2"/>
      <c r="AAS91" s="2"/>
      <c r="AAT91" s="2"/>
      <c r="AAU91" s="2"/>
      <c r="AAV91" s="2"/>
      <c r="AAW91" s="2"/>
      <c r="AAX91" s="2"/>
      <c r="AAY91" s="2"/>
      <c r="AAZ91" s="2"/>
      <c r="ABA91" s="2"/>
      <c r="ABB91" s="2"/>
      <c r="ABC91" s="2"/>
      <c r="ABD91" s="2"/>
      <c r="ABE91" s="2"/>
      <c r="ABF91" s="2"/>
      <c r="ABG91" s="2"/>
      <c r="ABH91" s="2"/>
      <c r="ABI91" s="2"/>
      <c r="ABJ91" s="2"/>
      <c r="ABK91" s="2"/>
      <c r="ABL91" s="2"/>
      <c r="ABM91" s="2"/>
      <c r="ABN91" s="2"/>
      <c r="ABO91" s="2"/>
      <c r="ABP91" s="2"/>
      <c r="ABQ91" s="2"/>
      <c r="ABR91" s="2"/>
      <c r="ABS91" s="2"/>
      <c r="ABT91" s="2"/>
      <c r="ABU91" s="2"/>
      <c r="ABV91" s="2"/>
      <c r="ABW91" s="2"/>
      <c r="ABX91" s="2"/>
      <c r="ABY91" s="2"/>
      <c r="ABZ91" s="2"/>
      <c r="ACA91" s="2"/>
      <c r="ACB91" s="2"/>
      <c r="ACC91" s="2"/>
      <c r="ACD91" s="2"/>
      <c r="ACE91" s="2"/>
      <c r="ACF91" s="2"/>
      <c r="ACG91" s="2"/>
      <c r="ACH91" s="2"/>
      <c r="ACI91" s="2"/>
      <c r="ACJ91" s="2"/>
      <c r="ACK91" s="2"/>
      <c r="ACL91" s="2"/>
      <c r="ACM91" s="2"/>
      <c r="ACN91" s="2"/>
      <c r="ACO91" s="2"/>
      <c r="ACP91" s="2"/>
      <c r="ACQ91" s="2"/>
      <c r="ACR91" s="2"/>
      <c r="ACS91" s="2"/>
      <c r="ACT91" s="2"/>
      <c r="ACU91" s="2"/>
      <c r="ACV91" s="2"/>
      <c r="ACW91" s="2"/>
      <c r="ACX91" s="2"/>
      <c r="ACY91" s="2"/>
      <c r="ACZ91" s="2"/>
      <c r="ADA91" s="2"/>
      <c r="ADB91" s="2"/>
      <c r="ADC91" s="2"/>
      <c r="ADD91" s="2"/>
      <c r="ADE91" s="2"/>
      <c r="ADF91" s="2"/>
      <c r="ADG91" s="2"/>
      <c r="ADH91" s="2"/>
      <c r="ADI91" s="2"/>
      <c r="ADJ91" s="2"/>
      <c r="ADK91" s="2"/>
      <c r="ADL91" s="2"/>
      <c r="ADM91" s="2"/>
      <c r="ADN91" s="2"/>
      <c r="ADO91" s="2"/>
      <c r="ADP91" s="2"/>
      <c r="ADQ91" s="2"/>
      <c r="ADR91" s="2"/>
      <c r="ADS91" s="2"/>
      <c r="ADT91" s="2"/>
      <c r="ADU91" s="2"/>
      <c r="ADV91" s="2"/>
      <c r="ADW91" s="2"/>
      <c r="ADX91" s="2"/>
      <c r="ADY91" s="2"/>
      <c r="ADZ91" s="2"/>
      <c r="AEA91" s="2"/>
      <c r="AEB91" s="2"/>
      <c r="AEC91" s="2"/>
      <c r="AED91" s="2"/>
      <c r="AEE91" s="2"/>
      <c r="AEF91" s="2"/>
      <c r="AEG91" s="2"/>
      <c r="AEH91" s="2"/>
      <c r="AEI91" s="2"/>
      <c r="AEJ91" s="2"/>
      <c r="AEK91" s="2"/>
      <c r="AEL91" s="2"/>
      <c r="AEM91" s="2"/>
      <c r="AEN91" s="2"/>
      <c r="AEO91" s="2"/>
      <c r="AEP91" s="2"/>
      <c r="AEQ91" s="2"/>
      <c r="AER91" s="2"/>
      <c r="AES91" s="2"/>
      <c r="AET91" s="2"/>
      <c r="AEU91" s="2"/>
      <c r="AEV91" s="2"/>
      <c r="AEW91" s="2"/>
      <c r="AEX91" s="2"/>
      <c r="AEY91" s="2"/>
      <c r="AEZ91" s="2"/>
      <c r="AFA91" s="2"/>
      <c r="AFB91" s="2"/>
      <c r="AFC91" s="2"/>
      <c r="AFD91" s="2"/>
      <c r="AFE91" s="2"/>
      <c r="AFF91" s="2"/>
      <c r="AFG91" s="2"/>
      <c r="AFH91" s="2"/>
      <c r="AFI91" s="2"/>
      <c r="AFJ91" s="2"/>
      <c r="AFK91" s="2"/>
      <c r="AFL91" s="2"/>
      <c r="AFM91" s="2"/>
      <c r="AFN91" s="2"/>
      <c r="AFO91" s="2"/>
      <c r="AFP91" s="2"/>
      <c r="AFQ91" s="2"/>
      <c r="AFR91" s="2"/>
      <c r="AFS91" s="2"/>
      <c r="AFT91" s="2"/>
      <c r="AFU91" s="2"/>
      <c r="AFV91" s="2"/>
      <c r="AFW91" s="2"/>
      <c r="AFX91" s="2"/>
      <c r="AFY91" s="2"/>
      <c r="AFZ91" s="2"/>
      <c r="AGA91" s="2"/>
      <c r="AGB91" s="2"/>
      <c r="AGC91" s="2"/>
      <c r="AGD91" s="2"/>
      <c r="AGE91" s="2"/>
      <c r="AGF91" s="2"/>
      <c r="AGG91" s="2"/>
      <c r="AGH91" s="2"/>
      <c r="AGI91" s="2"/>
      <c r="AGJ91" s="2"/>
      <c r="AGK91" s="2"/>
      <c r="AGL91" s="2"/>
      <c r="AGM91" s="2"/>
      <c r="AGN91" s="2"/>
      <c r="AGO91" s="2"/>
      <c r="AGP91" s="2"/>
      <c r="AGQ91" s="2"/>
      <c r="AGR91" s="2"/>
      <c r="AGS91" s="2"/>
      <c r="AGT91" s="2"/>
      <c r="AGU91" s="2"/>
      <c r="AGV91" s="2"/>
      <c r="AGW91" s="2"/>
      <c r="AGX91" s="2"/>
      <c r="AGY91" s="2"/>
      <c r="AGZ91" s="2"/>
      <c r="AHA91" s="2"/>
      <c r="AHB91" s="2"/>
      <c r="AHC91" s="2"/>
      <c r="AHD91" s="2"/>
      <c r="AHE91" s="2"/>
      <c r="AHF91" s="2"/>
      <c r="AHG91" s="2"/>
      <c r="AHH91" s="2"/>
      <c r="AHI91" s="2"/>
      <c r="AHJ91" s="2"/>
      <c r="AHK91" s="2"/>
      <c r="AHL91" s="2"/>
      <c r="AHM91" s="2"/>
      <c r="AHN91" s="2"/>
      <c r="AHO91" s="2"/>
      <c r="AHP91" s="2"/>
      <c r="AHQ91" s="2"/>
      <c r="AHR91" s="2"/>
      <c r="AHS91" s="2"/>
      <c r="AHT91" s="2"/>
      <c r="AHU91" s="2"/>
      <c r="AHV91" s="2"/>
      <c r="AHW91" s="2"/>
      <c r="AHX91" s="2"/>
      <c r="AHY91" s="2"/>
      <c r="AHZ91" s="2"/>
      <c r="AIA91" s="2"/>
      <c r="AIB91" s="2"/>
      <c r="AIC91" s="2"/>
      <c r="AID91" s="2"/>
      <c r="AIE91" s="2"/>
      <c r="AIF91" s="2"/>
      <c r="AIG91" s="2"/>
      <c r="AIH91" s="2"/>
      <c r="AII91" s="2"/>
      <c r="AIJ91" s="2"/>
      <c r="AIK91" s="2"/>
      <c r="AIL91" s="2"/>
      <c r="AIM91" s="2"/>
      <c r="AIN91" s="2"/>
      <c r="AIO91" s="2"/>
      <c r="AIP91" s="2"/>
      <c r="AIQ91" s="2"/>
      <c r="AIR91" s="2"/>
      <c r="AIS91" s="2"/>
      <c r="AIT91" s="2"/>
      <c r="AIU91" s="2"/>
      <c r="AIV91" s="2"/>
      <c r="AIW91" s="2"/>
      <c r="AIX91" s="2"/>
      <c r="AIY91" s="2"/>
      <c r="AIZ91" s="2"/>
      <c r="AJA91" s="2"/>
      <c r="AJB91" s="2"/>
      <c r="AJC91" s="2"/>
      <c r="AJD91" s="2"/>
      <c r="AJE91" s="2"/>
      <c r="AJF91" s="2"/>
      <c r="AJG91" s="2"/>
      <c r="AJH91" s="2"/>
      <c r="AJI91" s="2"/>
      <c r="AJJ91" s="2"/>
      <c r="AJK91" s="2"/>
      <c r="AJL91" s="2"/>
      <c r="AJM91" s="2"/>
      <c r="AJN91" s="2"/>
      <c r="AJO91" s="2"/>
      <c r="AJP91" s="2"/>
      <c r="AJQ91" s="2"/>
      <c r="AJR91" s="2"/>
      <c r="AJS91" s="2"/>
      <c r="AJT91" s="2"/>
      <c r="AJU91" s="2"/>
      <c r="AJV91" s="2"/>
      <c r="AJW91" s="2"/>
      <c r="AJX91" s="2"/>
      <c r="AJY91" s="2"/>
      <c r="AJZ91" s="2"/>
      <c r="AKA91" s="2"/>
      <c r="AKB91" s="2"/>
      <c r="AKC91" s="2"/>
      <c r="AKD91" s="2"/>
      <c r="AKE91" s="2"/>
      <c r="AKF91" s="2"/>
      <c r="AKG91" s="2"/>
      <c r="AKH91" s="2"/>
      <c r="AKI91" s="2"/>
      <c r="AKJ91" s="2"/>
      <c r="AKK91" s="2"/>
      <c r="AKL91" s="2"/>
      <c r="AKM91" s="2"/>
      <c r="AKN91" s="2"/>
      <c r="AKO91" s="2"/>
      <c r="AKP91" s="2"/>
      <c r="AKQ91" s="2"/>
      <c r="AKR91" s="2"/>
      <c r="AKS91" s="2"/>
      <c r="AKT91" s="2"/>
      <c r="AKU91" s="2"/>
      <c r="AKV91" s="2"/>
      <c r="AKW91" s="2"/>
      <c r="AKX91" s="2"/>
      <c r="AKY91" s="2"/>
      <c r="AKZ91" s="2"/>
      <c r="ALA91" s="2"/>
      <c r="ALB91" s="2"/>
      <c r="ALC91" s="2"/>
      <c r="ALD91" s="2"/>
      <c r="ALE91" s="2"/>
      <c r="ALF91" s="2"/>
      <c r="ALG91" s="2"/>
      <c r="ALH91" s="2"/>
      <c r="ALI91" s="2"/>
      <c r="ALJ91" s="2"/>
      <c r="ALK91" s="2"/>
      <c r="ALL91" s="2"/>
      <c r="ALM91" s="2"/>
      <c r="ALN91" s="2"/>
      <c r="ALO91" s="2"/>
      <c r="ALP91" s="2"/>
      <c r="ALQ91" s="2"/>
      <c r="ALR91" s="2"/>
      <c r="ALS91" s="2"/>
      <c r="ALT91" s="2"/>
      <c r="ALU91" s="2"/>
      <c r="ALV91" s="2"/>
      <c r="ALW91" s="2"/>
      <c r="ALX91" s="2"/>
      <c r="ALY91" s="2"/>
      <c r="ALZ91" s="2"/>
    </row>
    <row r="92" spans="1:1014" x14ac:dyDescent="0.25">
      <c r="A92" s="48">
        <v>88</v>
      </c>
      <c r="B92" s="88" t="s">
        <v>91</v>
      </c>
      <c r="C92" s="88" t="s">
        <v>55</v>
      </c>
      <c r="D92" s="89">
        <f t="shared" si="6"/>
        <v>3046.542857142857</v>
      </c>
      <c r="E92" s="99">
        <f t="shared" si="7"/>
        <v>3718.3999999999996</v>
      </c>
      <c r="F92" s="99">
        <f t="shared" si="8"/>
        <v>3137.3999999999996</v>
      </c>
      <c r="G92" s="92">
        <v>3200</v>
      </c>
      <c r="H92" s="92">
        <v>2990</v>
      </c>
      <c r="I92" s="92">
        <v>3130</v>
      </c>
      <c r="J92" s="110"/>
      <c r="K92" s="93">
        <v>2600</v>
      </c>
      <c r="L92" s="93">
        <v>2550</v>
      </c>
      <c r="M92" s="100">
        <v>320</v>
      </c>
      <c r="N92" s="100">
        <v>270</v>
      </c>
      <c r="O92" s="48">
        <f t="shared" si="9"/>
        <v>7</v>
      </c>
      <c r="Q92" s="48">
        <f t="shared" si="11"/>
        <v>88</v>
      </c>
      <c r="R92" s="51" t="s">
        <v>91</v>
      </c>
      <c r="S92" s="50">
        <f t="shared" si="10"/>
        <v>226.53246529814101</v>
      </c>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c r="NZ92" s="2"/>
      <c r="OA92" s="2"/>
      <c r="OB92" s="2"/>
      <c r="OC92" s="2"/>
      <c r="OD92" s="2"/>
      <c r="OE92" s="2"/>
      <c r="OF92" s="2"/>
      <c r="OG92" s="2"/>
      <c r="OH92" s="2"/>
      <c r="OI92" s="2"/>
      <c r="OJ92" s="2"/>
      <c r="OK92" s="2"/>
      <c r="OL92" s="2"/>
      <c r="OM92" s="2"/>
      <c r="ON92" s="2"/>
      <c r="OO92" s="2"/>
      <c r="OP92" s="2"/>
      <c r="OQ92" s="2"/>
      <c r="OR92" s="2"/>
      <c r="OS92" s="2"/>
      <c r="OT92" s="2"/>
      <c r="OU92" s="2"/>
      <c r="OV92" s="2"/>
      <c r="OW92" s="2"/>
      <c r="OX92" s="2"/>
      <c r="OY92" s="2"/>
      <c r="OZ92" s="2"/>
      <c r="PA92" s="2"/>
      <c r="PB92" s="2"/>
      <c r="PC92" s="2"/>
      <c r="PD92" s="2"/>
      <c r="PE92" s="2"/>
      <c r="PF92" s="2"/>
      <c r="PG92" s="2"/>
      <c r="PH92" s="2"/>
      <c r="PI92" s="2"/>
      <c r="PJ92" s="2"/>
      <c r="PK92" s="2"/>
      <c r="PL92" s="2"/>
      <c r="PM92" s="2"/>
      <c r="PN92" s="2"/>
      <c r="PO92" s="2"/>
      <c r="PP92" s="2"/>
      <c r="PQ92" s="2"/>
      <c r="PR92" s="2"/>
      <c r="PS92" s="2"/>
      <c r="PT92" s="2"/>
      <c r="PU92" s="2"/>
      <c r="PV92" s="2"/>
      <c r="PW92" s="2"/>
      <c r="PX92" s="2"/>
      <c r="PY92" s="2"/>
      <c r="PZ92" s="2"/>
      <c r="QA92" s="2"/>
      <c r="QB92" s="2"/>
      <c r="QC92" s="2"/>
      <c r="QD92" s="2"/>
      <c r="QE92" s="2"/>
      <c r="QF92" s="2"/>
      <c r="QG92" s="2"/>
      <c r="QH92" s="2"/>
      <c r="QI92" s="2"/>
      <c r="QJ92" s="2"/>
      <c r="QK92" s="2"/>
      <c r="QL92" s="2"/>
      <c r="QM92" s="2"/>
      <c r="QN92" s="2"/>
      <c r="QO92" s="2"/>
      <c r="QP92" s="2"/>
      <c r="QQ92" s="2"/>
      <c r="QR92" s="2"/>
      <c r="QS92" s="2"/>
      <c r="QT92" s="2"/>
      <c r="QU92" s="2"/>
      <c r="QV92" s="2"/>
      <c r="QW92" s="2"/>
      <c r="QX92" s="2"/>
      <c r="QY92" s="2"/>
      <c r="QZ92" s="2"/>
      <c r="RA92" s="2"/>
      <c r="RB92" s="2"/>
      <c r="RC92" s="2"/>
      <c r="RD92" s="2"/>
      <c r="RE92" s="2"/>
      <c r="RF92" s="2"/>
      <c r="RG92" s="2"/>
      <c r="RH92" s="2"/>
      <c r="RI92" s="2"/>
      <c r="RJ92" s="2"/>
      <c r="RK92" s="2"/>
      <c r="RL92" s="2"/>
      <c r="RM92" s="2"/>
      <c r="RN92" s="2"/>
      <c r="RO92" s="2"/>
      <c r="RP92" s="2"/>
      <c r="RQ92" s="2"/>
      <c r="RR92" s="2"/>
      <c r="RS92" s="2"/>
      <c r="RT92" s="2"/>
      <c r="RU92" s="2"/>
      <c r="RV92" s="2"/>
      <c r="RW92" s="2"/>
      <c r="RX92" s="2"/>
      <c r="RY92" s="2"/>
      <c r="RZ92" s="2"/>
      <c r="SA92" s="2"/>
      <c r="SB92" s="2"/>
      <c r="SC92" s="2"/>
      <c r="SD92" s="2"/>
      <c r="SE92" s="2"/>
      <c r="SF92" s="2"/>
      <c r="SG92" s="2"/>
      <c r="SH92" s="2"/>
      <c r="SI92" s="2"/>
      <c r="SJ92" s="2"/>
      <c r="SK92" s="2"/>
      <c r="SL92" s="2"/>
      <c r="SM92" s="2"/>
      <c r="SN92" s="2"/>
      <c r="SO92" s="2"/>
      <c r="SP92" s="2"/>
      <c r="SQ92" s="2"/>
      <c r="SR92" s="2"/>
      <c r="SS92" s="2"/>
      <c r="ST92" s="2"/>
      <c r="SU92" s="2"/>
      <c r="SV92" s="2"/>
      <c r="SW92" s="2"/>
      <c r="SX92" s="2"/>
      <c r="SY92" s="2"/>
      <c r="SZ92" s="2"/>
      <c r="TA92" s="2"/>
      <c r="TB92" s="2"/>
      <c r="TC92" s="2"/>
      <c r="TD92" s="2"/>
      <c r="TE92" s="2"/>
      <c r="TF92" s="2"/>
      <c r="TG92" s="2"/>
      <c r="TH92" s="2"/>
      <c r="TI92" s="2"/>
      <c r="TJ92" s="2"/>
      <c r="TK92" s="2"/>
      <c r="TL92" s="2"/>
      <c r="TM92" s="2"/>
      <c r="TN92" s="2"/>
      <c r="TO92" s="2"/>
      <c r="TP92" s="2"/>
      <c r="TQ92" s="2"/>
      <c r="TR92" s="2"/>
      <c r="TS92" s="2"/>
      <c r="TT92" s="2"/>
      <c r="TU92" s="2"/>
      <c r="TV92" s="2"/>
      <c r="TW92" s="2"/>
      <c r="TX92" s="2"/>
      <c r="TY92" s="2"/>
      <c r="TZ92" s="2"/>
      <c r="UA92" s="2"/>
      <c r="UB92" s="2"/>
      <c r="UC92" s="2"/>
      <c r="UD92" s="2"/>
      <c r="UE92" s="2"/>
      <c r="UF92" s="2"/>
      <c r="UG92" s="2"/>
      <c r="UH92" s="2"/>
      <c r="UI92" s="2"/>
      <c r="UJ92" s="2"/>
      <c r="UK92" s="2"/>
      <c r="UL92" s="2"/>
      <c r="UM92" s="2"/>
      <c r="UN92" s="2"/>
      <c r="UO92" s="2"/>
      <c r="UP92" s="2"/>
      <c r="UQ92" s="2"/>
      <c r="UR92" s="2"/>
      <c r="US92" s="2"/>
      <c r="UT92" s="2"/>
      <c r="UU92" s="2"/>
      <c r="UV92" s="2"/>
      <c r="UW92" s="2"/>
      <c r="UX92" s="2"/>
      <c r="UY92" s="2"/>
      <c r="UZ92" s="2"/>
      <c r="VA92" s="2"/>
      <c r="VB92" s="2"/>
      <c r="VC92" s="2"/>
      <c r="VD92" s="2"/>
      <c r="VE92" s="2"/>
      <c r="VF92" s="2"/>
      <c r="VG92" s="2"/>
      <c r="VH92" s="2"/>
      <c r="VI92" s="2"/>
      <c r="VJ92" s="2"/>
      <c r="VK92" s="2"/>
      <c r="VL92" s="2"/>
      <c r="VM92" s="2"/>
      <c r="VN92" s="2"/>
      <c r="VO92" s="2"/>
      <c r="VP92" s="2"/>
      <c r="VQ92" s="2"/>
      <c r="VR92" s="2"/>
      <c r="VS92" s="2"/>
      <c r="VT92" s="2"/>
      <c r="VU92" s="2"/>
      <c r="VV92" s="2"/>
      <c r="VW92" s="2"/>
      <c r="VX92" s="2"/>
      <c r="VY92" s="2"/>
      <c r="VZ92" s="2"/>
      <c r="WA92" s="2"/>
      <c r="WB92" s="2"/>
      <c r="WC92" s="2"/>
      <c r="WD92" s="2"/>
      <c r="WE92" s="2"/>
      <c r="WF92" s="2"/>
      <c r="WG92" s="2"/>
      <c r="WH92" s="2"/>
      <c r="WI92" s="2"/>
      <c r="WJ92" s="2"/>
      <c r="WK92" s="2"/>
      <c r="WL92" s="2"/>
      <c r="WM92" s="2"/>
      <c r="WN92" s="2"/>
      <c r="WO92" s="2"/>
      <c r="WP92" s="2"/>
      <c r="WQ92" s="2"/>
      <c r="WR92" s="2"/>
      <c r="WS92" s="2"/>
      <c r="WT92" s="2"/>
      <c r="WU92" s="2"/>
      <c r="WV92" s="2"/>
      <c r="WW92" s="2"/>
      <c r="WX92" s="2"/>
      <c r="WY92" s="2"/>
      <c r="WZ92" s="2"/>
      <c r="XA92" s="2"/>
      <c r="XB92" s="2"/>
      <c r="XC92" s="2"/>
      <c r="XD92" s="2"/>
      <c r="XE92" s="2"/>
      <c r="XF92" s="2"/>
      <c r="XG92" s="2"/>
      <c r="XH92" s="2"/>
      <c r="XI92" s="2"/>
      <c r="XJ92" s="2"/>
      <c r="XK92" s="2"/>
      <c r="XL92" s="2"/>
      <c r="XM92" s="2"/>
      <c r="XN92" s="2"/>
      <c r="XO92" s="2"/>
      <c r="XP92" s="2"/>
      <c r="XQ92" s="2"/>
      <c r="XR92" s="2"/>
      <c r="XS92" s="2"/>
      <c r="XT92" s="2"/>
      <c r="XU92" s="2"/>
      <c r="XV92" s="2"/>
      <c r="XW92" s="2"/>
      <c r="XX92" s="2"/>
      <c r="XY92" s="2"/>
      <c r="XZ92" s="2"/>
      <c r="YA92" s="2"/>
      <c r="YB92" s="2"/>
      <c r="YC92" s="2"/>
      <c r="YD92" s="2"/>
      <c r="YE92" s="2"/>
      <c r="YF92" s="2"/>
      <c r="YG92" s="2"/>
      <c r="YH92" s="2"/>
      <c r="YI92" s="2"/>
      <c r="YJ92" s="2"/>
      <c r="YK92" s="2"/>
      <c r="YL92" s="2"/>
      <c r="YM92" s="2"/>
      <c r="YN92" s="2"/>
      <c r="YO92" s="2"/>
      <c r="YP92" s="2"/>
      <c r="YQ92" s="2"/>
      <c r="YR92" s="2"/>
      <c r="YS92" s="2"/>
      <c r="YT92" s="2"/>
      <c r="YU92" s="2"/>
      <c r="YV92" s="2"/>
      <c r="YW92" s="2"/>
      <c r="YX92" s="2"/>
      <c r="YY92" s="2"/>
      <c r="YZ92" s="2"/>
      <c r="ZA92" s="2"/>
      <c r="ZB92" s="2"/>
      <c r="ZC92" s="2"/>
      <c r="ZD92" s="2"/>
      <c r="ZE92" s="2"/>
      <c r="ZF92" s="2"/>
      <c r="ZG92" s="2"/>
      <c r="ZH92" s="2"/>
      <c r="ZI92" s="2"/>
      <c r="ZJ92" s="2"/>
      <c r="ZK92" s="2"/>
      <c r="ZL92" s="2"/>
      <c r="ZM92" s="2"/>
      <c r="ZN92" s="2"/>
      <c r="ZO92" s="2"/>
      <c r="ZP92" s="2"/>
      <c r="ZQ92" s="2"/>
      <c r="ZR92" s="2"/>
      <c r="ZS92" s="2"/>
      <c r="ZT92" s="2"/>
      <c r="ZU92" s="2"/>
      <c r="ZV92" s="2"/>
      <c r="ZW92" s="2"/>
      <c r="ZX92" s="2"/>
      <c r="ZY92" s="2"/>
      <c r="ZZ92" s="2"/>
      <c r="AAA92" s="2"/>
      <c r="AAB92" s="2"/>
      <c r="AAC92" s="2"/>
      <c r="AAD92" s="2"/>
      <c r="AAE92" s="2"/>
      <c r="AAF92" s="2"/>
      <c r="AAG92" s="2"/>
      <c r="AAH92" s="2"/>
      <c r="AAI92" s="2"/>
      <c r="AAJ92" s="2"/>
      <c r="AAK92" s="2"/>
      <c r="AAL92" s="2"/>
      <c r="AAM92" s="2"/>
      <c r="AAN92" s="2"/>
      <c r="AAO92" s="2"/>
      <c r="AAP92" s="2"/>
      <c r="AAQ92" s="2"/>
      <c r="AAR92" s="2"/>
      <c r="AAS92" s="2"/>
      <c r="AAT92" s="2"/>
      <c r="AAU92" s="2"/>
      <c r="AAV92" s="2"/>
      <c r="AAW92" s="2"/>
      <c r="AAX92" s="2"/>
      <c r="AAY92" s="2"/>
      <c r="AAZ92" s="2"/>
      <c r="ABA92" s="2"/>
      <c r="ABB92" s="2"/>
      <c r="ABC92" s="2"/>
      <c r="ABD92" s="2"/>
      <c r="ABE92" s="2"/>
      <c r="ABF92" s="2"/>
      <c r="ABG92" s="2"/>
      <c r="ABH92" s="2"/>
      <c r="ABI92" s="2"/>
      <c r="ABJ92" s="2"/>
      <c r="ABK92" s="2"/>
      <c r="ABL92" s="2"/>
      <c r="ABM92" s="2"/>
      <c r="ABN92" s="2"/>
      <c r="ABO92" s="2"/>
      <c r="ABP92" s="2"/>
      <c r="ABQ92" s="2"/>
      <c r="ABR92" s="2"/>
      <c r="ABS92" s="2"/>
      <c r="ABT92" s="2"/>
      <c r="ABU92" s="2"/>
      <c r="ABV92" s="2"/>
      <c r="ABW92" s="2"/>
      <c r="ABX92" s="2"/>
      <c r="ABY92" s="2"/>
      <c r="ABZ92" s="2"/>
      <c r="ACA92" s="2"/>
      <c r="ACB92" s="2"/>
      <c r="ACC92" s="2"/>
      <c r="ACD92" s="2"/>
      <c r="ACE92" s="2"/>
      <c r="ACF92" s="2"/>
      <c r="ACG92" s="2"/>
      <c r="ACH92" s="2"/>
      <c r="ACI92" s="2"/>
      <c r="ACJ92" s="2"/>
      <c r="ACK92" s="2"/>
      <c r="ACL92" s="2"/>
      <c r="ACM92" s="2"/>
      <c r="ACN92" s="2"/>
      <c r="ACO92" s="2"/>
      <c r="ACP92" s="2"/>
      <c r="ACQ92" s="2"/>
      <c r="ACR92" s="2"/>
      <c r="ACS92" s="2"/>
      <c r="ACT92" s="2"/>
      <c r="ACU92" s="2"/>
      <c r="ACV92" s="2"/>
      <c r="ACW92" s="2"/>
      <c r="ACX92" s="2"/>
      <c r="ACY92" s="2"/>
      <c r="ACZ92" s="2"/>
      <c r="ADA92" s="2"/>
      <c r="ADB92" s="2"/>
      <c r="ADC92" s="2"/>
      <c r="ADD92" s="2"/>
      <c r="ADE92" s="2"/>
      <c r="ADF92" s="2"/>
      <c r="ADG92" s="2"/>
      <c r="ADH92" s="2"/>
      <c r="ADI92" s="2"/>
      <c r="ADJ92" s="2"/>
      <c r="ADK92" s="2"/>
      <c r="ADL92" s="2"/>
      <c r="ADM92" s="2"/>
      <c r="ADN92" s="2"/>
      <c r="ADO92" s="2"/>
      <c r="ADP92" s="2"/>
      <c r="ADQ92" s="2"/>
      <c r="ADR92" s="2"/>
      <c r="ADS92" s="2"/>
      <c r="ADT92" s="2"/>
      <c r="ADU92" s="2"/>
      <c r="ADV92" s="2"/>
      <c r="ADW92" s="2"/>
      <c r="ADX92" s="2"/>
      <c r="ADY92" s="2"/>
      <c r="ADZ92" s="2"/>
      <c r="AEA92" s="2"/>
      <c r="AEB92" s="2"/>
      <c r="AEC92" s="2"/>
      <c r="AED92" s="2"/>
      <c r="AEE92" s="2"/>
      <c r="AEF92" s="2"/>
      <c r="AEG92" s="2"/>
      <c r="AEH92" s="2"/>
      <c r="AEI92" s="2"/>
      <c r="AEJ92" s="2"/>
      <c r="AEK92" s="2"/>
      <c r="AEL92" s="2"/>
      <c r="AEM92" s="2"/>
      <c r="AEN92" s="2"/>
      <c r="AEO92" s="2"/>
      <c r="AEP92" s="2"/>
      <c r="AEQ92" s="2"/>
      <c r="AER92" s="2"/>
      <c r="AES92" s="2"/>
      <c r="AET92" s="2"/>
      <c r="AEU92" s="2"/>
      <c r="AEV92" s="2"/>
      <c r="AEW92" s="2"/>
      <c r="AEX92" s="2"/>
      <c r="AEY92" s="2"/>
      <c r="AEZ92" s="2"/>
      <c r="AFA92" s="2"/>
      <c r="AFB92" s="2"/>
      <c r="AFC92" s="2"/>
      <c r="AFD92" s="2"/>
      <c r="AFE92" s="2"/>
      <c r="AFF92" s="2"/>
      <c r="AFG92" s="2"/>
      <c r="AFH92" s="2"/>
      <c r="AFI92" s="2"/>
      <c r="AFJ92" s="2"/>
      <c r="AFK92" s="2"/>
      <c r="AFL92" s="2"/>
      <c r="AFM92" s="2"/>
      <c r="AFN92" s="2"/>
      <c r="AFO92" s="2"/>
      <c r="AFP92" s="2"/>
      <c r="AFQ92" s="2"/>
      <c r="AFR92" s="2"/>
      <c r="AFS92" s="2"/>
      <c r="AFT92" s="2"/>
      <c r="AFU92" s="2"/>
      <c r="AFV92" s="2"/>
      <c r="AFW92" s="2"/>
      <c r="AFX92" s="2"/>
      <c r="AFY92" s="2"/>
      <c r="AFZ92" s="2"/>
      <c r="AGA92" s="2"/>
      <c r="AGB92" s="2"/>
      <c r="AGC92" s="2"/>
      <c r="AGD92" s="2"/>
      <c r="AGE92" s="2"/>
      <c r="AGF92" s="2"/>
      <c r="AGG92" s="2"/>
      <c r="AGH92" s="2"/>
      <c r="AGI92" s="2"/>
      <c r="AGJ92" s="2"/>
      <c r="AGK92" s="2"/>
      <c r="AGL92" s="2"/>
      <c r="AGM92" s="2"/>
      <c r="AGN92" s="2"/>
      <c r="AGO92" s="2"/>
      <c r="AGP92" s="2"/>
      <c r="AGQ92" s="2"/>
      <c r="AGR92" s="2"/>
      <c r="AGS92" s="2"/>
      <c r="AGT92" s="2"/>
      <c r="AGU92" s="2"/>
      <c r="AGV92" s="2"/>
      <c r="AGW92" s="2"/>
      <c r="AGX92" s="2"/>
      <c r="AGY92" s="2"/>
      <c r="AGZ92" s="2"/>
      <c r="AHA92" s="2"/>
      <c r="AHB92" s="2"/>
      <c r="AHC92" s="2"/>
      <c r="AHD92" s="2"/>
      <c r="AHE92" s="2"/>
      <c r="AHF92" s="2"/>
      <c r="AHG92" s="2"/>
      <c r="AHH92" s="2"/>
      <c r="AHI92" s="2"/>
      <c r="AHJ92" s="2"/>
      <c r="AHK92" s="2"/>
      <c r="AHL92" s="2"/>
      <c r="AHM92" s="2"/>
      <c r="AHN92" s="2"/>
      <c r="AHO92" s="2"/>
      <c r="AHP92" s="2"/>
      <c r="AHQ92" s="2"/>
      <c r="AHR92" s="2"/>
      <c r="AHS92" s="2"/>
      <c r="AHT92" s="2"/>
      <c r="AHU92" s="2"/>
      <c r="AHV92" s="2"/>
      <c r="AHW92" s="2"/>
      <c r="AHX92" s="2"/>
      <c r="AHY92" s="2"/>
      <c r="AHZ92" s="2"/>
      <c r="AIA92" s="2"/>
      <c r="AIB92" s="2"/>
      <c r="AIC92" s="2"/>
      <c r="AID92" s="2"/>
      <c r="AIE92" s="2"/>
      <c r="AIF92" s="2"/>
      <c r="AIG92" s="2"/>
      <c r="AIH92" s="2"/>
      <c r="AII92" s="2"/>
      <c r="AIJ92" s="2"/>
      <c r="AIK92" s="2"/>
      <c r="AIL92" s="2"/>
      <c r="AIM92" s="2"/>
      <c r="AIN92" s="2"/>
      <c r="AIO92" s="2"/>
      <c r="AIP92" s="2"/>
      <c r="AIQ92" s="2"/>
      <c r="AIR92" s="2"/>
      <c r="AIS92" s="2"/>
      <c r="AIT92" s="2"/>
      <c r="AIU92" s="2"/>
      <c r="AIV92" s="2"/>
      <c r="AIW92" s="2"/>
      <c r="AIX92" s="2"/>
      <c r="AIY92" s="2"/>
      <c r="AIZ92" s="2"/>
      <c r="AJA92" s="2"/>
      <c r="AJB92" s="2"/>
      <c r="AJC92" s="2"/>
      <c r="AJD92" s="2"/>
      <c r="AJE92" s="2"/>
      <c r="AJF92" s="2"/>
      <c r="AJG92" s="2"/>
      <c r="AJH92" s="2"/>
      <c r="AJI92" s="2"/>
      <c r="AJJ92" s="2"/>
      <c r="AJK92" s="2"/>
      <c r="AJL92" s="2"/>
      <c r="AJM92" s="2"/>
      <c r="AJN92" s="2"/>
      <c r="AJO92" s="2"/>
      <c r="AJP92" s="2"/>
      <c r="AJQ92" s="2"/>
      <c r="AJR92" s="2"/>
      <c r="AJS92" s="2"/>
      <c r="AJT92" s="2"/>
      <c r="AJU92" s="2"/>
      <c r="AJV92" s="2"/>
      <c r="AJW92" s="2"/>
      <c r="AJX92" s="2"/>
      <c r="AJY92" s="2"/>
      <c r="AJZ92" s="2"/>
      <c r="AKA92" s="2"/>
      <c r="AKB92" s="2"/>
      <c r="AKC92" s="2"/>
      <c r="AKD92" s="2"/>
      <c r="AKE92" s="2"/>
      <c r="AKF92" s="2"/>
      <c r="AKG92" s="2"/>
      <c r="AKH92" s="2"/>
      <c r="AKI92" s="2"/>
      <c r="AKJ92" s="2"/>
      <c r="AKK92" s="2"/>
      <c r="AKL92" s="2"/>
      <c r="AKM92" s="2"/>
      <c r="AKN92" s="2"/>
      <c r="AKO92" s="2"/>
      <c r="AKP92" s="2"/>
      <c r="AKQ92" s="2"/>
      <c r="AKR92" s="2"/>
      <c r="AKS92" s="2"/>
      <c r="AKT92" s="2"/>
      <c r="AKU92" s="2"/>
      <c r="AKV92" s="2"/>
      <c r="AKW92" s="2"/>
      <c r="AKX92" s="2"/>
      <c r="AKY92" s="2"/>
      <c r="AKZ92" s="2"/>
      <c r="ALA92" s="2"/>
      <c r="ALB92" s="2"/>
      <c r="ALC92" s="2"/>
      <c r="ALD92" s="2"/>
      <c r="ALE92" s="2"/>
      <c r="ALF92" s="2"/>
      <c r="ALG92" s="2"/>
      <c r="ALH92" s="2"/>
      <c r="ALI92" s="2"/>
      <c r="ALJ92" s="2"/>
      <c r="ALK92" s="2"/>
      <c r="ALL92" s="2"/>
      <c r="ALM92" s="2"/>
      <c r="ALN92" s="2"/>
      <c r="ALO92" s="2"/>
      <c r="ALP92" s="2"/>
      <c r="ALQ92" s="2"/>
      <c r="ALR92" s="2"/>
      <c r="ALS92" s="2"/>
      <c r="ALT92" s="2"/>
      <c r="ALU92" s="2"/>
      <c r="ALV92" s="2"/>
      <c r="ALW92" s="2"/>
      <c r="ALX92" s="2"/>
      <c r="ALY92" s="2"/>
      <c r="ALZ92" s="2"/>
    </row>
    <row r="93" spans="1:1014" x14ac:dyDescent="0.25">
      <c r="A93" s="48">
        <v>89</v>
      </c>
      <c r="B93" s="88" t="s">
        <v>249</v>
      </c>
      <c r="C93" s="88" t="s">
        <v>150</v>
      </c>
      <c r="D93" s="89">
        <f t="shared" si="6"/>
        <v>2551</v>
      </c>
      <c r="E93" s="99">
        <f t="shared" si="7"/>
        <v>0</v>
      </c>
      <c r="F93" s="99">
        <f t="shared" si="8"/>
        <v>0</v>
      </c>
      <c r="G93" s="92">
        <v>3100</v>
      </c>
      <c r="H93" s="92">
        <v>2595</v>
      </c>
      <c r="I93" s="92">
        <v>3030</v>
      </c>
      <c r="J93" s="110"/>
      <c r="K93" s="93">
        <v>2030</v>
      </c>
      <c r="L93" s="93">
        <v>2000</v>
      </c>
      <c r="M93" s="102"/>
      <c r="N93" s="100"/>
      <c r="O93" s="48">
        <f t="shared" si="9"/>
        <v>5</v>
      </c>
      <c r="Q93" s="48">
        <f t="shared" si="11"/>
        <v>89</v>
      </c>
      <c r="R93" s="51" t="s">
        <v>249</v>
      </c>
      <c r="S93" s="50">
        <f t="shared" si="10"/>
        <v>189.68527477651034</v>
      </c>
    </row>
    <row r="94" spans="1:1014" x14ac:dyDescent="0.25">
      <c r="A94" s="48">
        <v>90</v>
      </c>
      <c r="B94" s="88" t="s">
        <v>98</v>
      </c>
      <c r="C94" s="88" t="s">
        <v>99</v>
      </c>
      <c r="D94" s="89">
        <f t="shared" si="6"/>
        <v>2377</v>
      </c>
      <c r="E94" s="99">
        <f t="shared" si="7"/>
        <v>0</v>
      </c>
      <c r="F94" s="99">
        <f t="shared" si="8"/>
        <v>0</v>
      </c>
      <c r="G94" s="92">
        <v>2850</v>
      </c>
      <c r="H94" s="92">
        <v>2225</v>
      </c>
      <c r="I94" s="92">
        <v>2780</v>
      </c>
      <c r="J94" s="110"/>
      <c r="K94" s="93">
        <v>2030</v>
      </c>
      <c r="L94" s="93">
        <v>2000</v>
      </c>
      <c r="M94" s="102"/>
      <c r="N94" s="102"/>
      <c r="O94" s="48">
        <f t="shared" si="9"/>
        <v>5</v>
      </c>
      <c r="Q94" s="48">
        <f t="shared" si="11"/>
        <v>90</v>
      </c>
      <c r="R94" s="51" t="s">
        <v>98</v>
      </c>
      <c r="S94" s="50">
        <f t="shared" si="10"/>
        <v>176.7471180493003</v>
      </c>
    </row>
    <row r="95" spans="1:1014" x14ac:dyDescent="0.25">
      <c r="A95" s="48">
        <v>91</v>
      </c>
      <c r="B95" s="88" t="s">
        <v>82</v>
      </c>
      <c r="C95" s="88" t="s">
        <v>83</v>
      </c>
      <c r="D95" s="89">
        <f t="shared" si="6"/>
        <v>3689.3499999999995</v>
      </c>
      <c r="E95" s="99">
        <f t="shared" si="7"/>
        <v>3718.3999999999996</v>
      </c>
      <c r="F95" s="99">
        <f t="shared" si="8"/>
        <v>3660.2999999999997</v>
      </c>
      <c r="G95" s="93"/>
      <c r="H95" s="94"/>
      <c r="I95" s="93"/>
      <c r="J95" s="110"/>
      <c r="K95" s="110"/>
      <c r="L95" s="101"/>
      <c r="M95" s="100">
        <v>320</v>
      </c>
      <c r="N95" s="100">
        <v>315</v>
      </c>
      <c r="O95" s="48">
        <f t="shared" si="9"/>
        <v>2</v>
      </c>
      <c r="Q95" s="48">
        <f t="shared" si="11"/>
        <v>91</v>
      </c>
      <c r="R95" s="51" t="s">
        <v>82</v>
      </c>
      <c r="S95" s="50">
        <f t="shared" si="10"/>
        <v>274.32981908926632</v>
      </c>
    </row>
    <row r="96" spans="1:1014" x14ac:dyDescent="0.25">
      <c r="A96" s="48">
        <v>92</v>
      </c>
      <c r="B96" s="88" t="s">
        <v>278</v>
      </c>
      <c r="C96" s="88" t="s">
        <v>279</v>
      </c>
      <c r="D96" s="89">
        <f t="shared" si="6"/>
        <v>1776.1666666666667</v>
      </c>
      <c r="E96" s="99">
        <f t="shared" si="7"/>
        <v>0</v>
      </c>
      <c r="F96" s="99">
        <f t="shared" si="8"/>
        <v>1162</v>
      </c>
      <c r="G96" s="92">
        <v>2250</v>
      </c>
      <c r="H96" s="92">
        <v>2405</v>
      </c>
      <c r="I96" s="92">
        <v>2400</v>
      </c>
      <c r="J96" s="110"/>
      <c r="K96" s="93">
        <v>640</v>
      </c>
      <c r="L96" s="95">
        <v>1800</v>
      </c>
      <c r="M96" s="102"/>
      <c r="N96" s="105">
        <v>100</v>
      </c>
      <c r="O96" s="48">
        <f t="shared" si="9"/>
        <v>6</v>
      </c>
      <c r="Q96" s="48">
        <f t="shared" si="11"/>
        <v>92</v>
      </c>
      <c r="R96" s="51" t="s">
        <v>278</v>
      </c>
      <c r="S96" s="50">
        <f t="shared" si="10"/>
        <v>132.07082015505495</v>
      </c>
    </row>
    <row r="97" spans="1:19" x14ac:dyDescent="0.25">
      <c r="A97" s="48">
        <v>93</v>
      </c>
      <c r="B97" s="88" t="s">
        <v>86</v>
      </c>
      <c r="C97" s="88" t="s">
        <v>151</v>
      </c>
      <c r="D97" s="89">
        <f t="shared" si="6"/>
        <v>3026.45</v>
      </c>
      <c r="E97" s="99">
        <f t="shared" si="7"/>
        <v>3718.3999999999996</v>
      </c>
      <c r="F97" s="99">
        <f t="shared" si="8"/>
        <v>3137.3999999999996</v>
      </c>
      <c r="G97" s="92">
        <v>2850</v>
      </c>
      <c r="H97" s="94"/>
      <c r="I97" s="93"/>
      <c r="J97" s="110"/>
      <c r="K97" s="110"/>
      <c r="L97" s="93">
        <v>2400</v>
      </c>
      <c r="M97" s="100">
        <v>320</v>
      </c>
      <c r="N97" s="100">
        <v>270</v>
      </c>
      <c r="O97" s="48">
        <f t="shared" si="9"/>
        <v>4</v>
      </c>
      <c r="Q97" s="48">
        <f t="shared" si="11"/>
        <v>93</v>
      </c>
      <c r="R97" s="51" t="s">
        <v>86</v>
      </c>
      <c r="S97" s="50">
        <f t="shared" si="10"/>
        <v>225.0384162474989</v>
      </c>
    </row>
    <row r="98" spans="1:19" x14ac:dyDescent="0.25">
      <c r="A98" s="48">
        <v>94</v>
      </c>
      <c r="B98" s="88" t="s">
        <v>25</v>
      </c>
      <c r="C98" s="88" t="s">
        <v>56</v>
      </c>
      <c r="D98" s="89">
        <f t="shared" si="6"/>
        <v>2646.9749999999999</v>
      </c>
      <c r="E98" s="99">
        <f t="shared" si="7"/>
        <v>3718.3999999999996</v>
      </c>
      <c r="F98" s="99">
        <f t="shared" si="8"/>
        <v>3137.3999999999996</v>
      </c>
      <c r="G98" s="92">
        <v>2850</v>
      </c>
      <c r="H98" s="92">
        <v>2305</v>
      </c>
      <c r="I98" s="92">
        <v>2780</v>
      </c>
      <c r="J98" s="93">
        <v>2355</v>
      </c>
      <c r="K98" s="93">
        <v>2030</v>
      </c>
      <c r="L98" s="93">
        <v>2000</v>
      </c>
      <c r="M98" s="100">
        <v>320</v>
      </c>
      <c r="N98" s="100">
        <v>270</v>
      </c>
      <c r="O98" s="48">
        <f t="shared" si="9"/>
        <v>8</v>
      </c>
      <c r="Q98" s="48">
        <f t="shared" si="11"/>
        <v>94</v>
      </c>
      <c r="R98" s="51" t="s">
        <v>25</v>
      </c>
      <c r="S98" s="50">
        <f t="shared" si="10"/>
        <v>196.82170921268266</v>
      </c>
    </row>
    <row r="99" spans="1:19" x14ac:dyDescent="0.25">
      <c r="A99" s="48">
        <v>95</v>
      </c>
      <c r="B99" s="88" t="s">
        <v>309</v>
      </c>
      <c r="C99" s="88" t="s">
        <v>310</v>
      </c>
      <c r="D99" s="89">
        <f t="shared" si="6"/>
        <v>2496.6833333333329</v>
      </c>
      <c r="E99" s="99">
        <f t="shared" si="7"/>
        <v>0</v>
      </c>
      <c r="F99" s="99">
        <f t="shared" si="8"/>
        <v>4125.0999999999995</v>
      </c>
      <c r="G99" s="92">
        <v>2700</v>
      </c>
      <c r="H99" s="92">
        <v>2305</v>
      </c>
      <c r="I99" s="92">
        <v>2680</v>
      </c>
      <c r="J99" s="104" t="s">
        <v>383</v>
      </c>
      <c r="K99" s="93">
        <v>920</v>
      </c>
      <c r="L99" s="95">
        <v>2250</v>
      </c>
      <c r="M99" s="102"/>
      <c r="N99" s="102">
        <v>355</v>
      </c>
      <c r="O99" s="48">
        <f t="shared" si="9"/>
        <v>6</v>
      </c>
      <c r="Q99" s="48">
        <f t="shared" si="11"/>
        <v>95</v>
      </c>
      <c r="R99" s="51" t="s">
        <v>309</v>
      </c>
      <c r="S99" s="50">
        <f t="shared" si="10"/>
        <v>185.6464383039071</v>
      </c>
    </row>
    <row r="100" spans="1:19" x14ac:dyDescent="0.25">
      <c r="A100" s="48">
        <v>96</v>
      </c>
      <c r="B100" s="88" t="s">
        <v>311</v>
      </c>
      <c r="C100" s="88" t="s">
        <v>326</v>
      </c>
      <c r="D100" s="89">
        <f t="shared" si="6"/>
        <v>2127.5</v>
      </c>
      <c r="E100" s="99">
        <f t="shared" si="7"/>
        <v>0</v>
      </c>
      <c r="F100" s="99">
        <f t="shared" si="8"/>
        <v>0</v>
      </c>
      <c r="G100" s="107">
        <v>3300</v>
      </c>
      <c r="H100" s="104">
        <v>2850</v>
      </c>
      <c r="I100" s="92">
        <v>1200</v>
      </c>
      <c r="J100" s="108">
        <v>2355</v>
      </c>
      <c r="K100" s="93">
        <v>1960</v>
      </c>
      <c r="L100" s="95">
        <v>1100</v>
      </c>
      <c r="M100" s="101"/>
      <c r="N100" s="101"/>
      <c r="O100" s="48">
        <f t="shared" si="9"/>
        <v>6</v>
      </c>
      <c r="Q100" s="48">
        <f t="shared" si="11"/>
        <v>96</v>
      </c>
      <c r="R100" s="51" t="s">
        <v>311</v>
      </c>
      <c r="S100" s="50">
        <f t="shared" si="10"/>
        <v>158.19499101804223</v>
      </c>
    </row>
    <row r="101" spans="1:19" x14ac:dyDescent="0.25">
      <c r="A101" s="48">
        <v>97</v>
      </c>
      <c r="B101" s="88" t="s">
        <v>87</v>
      </c>
      <c r="C101" s="88" t="s">
        <v>88</v>
      </c>
      <c r="D101" s="89">
        <f t="shared" si="6"/>
        <v>2272.0666666666666</v>
      </c>
      <c r="E101" s="99">
        <f t="shared" si="7"/>
        <v>0</v>
      </c>
      <c r="F101" s="99">
        <f t="shared" si="8"/>
        <v>3137.3999999999996</v>
      </c>
      <c r="G101" s="94">
        <v>2850</v>
      </c>
      <c r="H101" s="92">
        <v>2225</v>
      </c>
      <c r="I101" s="92">
        <v>2780</v>
      </c>
      <c r="J101" s="93"/>
      <c r="K101" s="93">
        <v>640</v>
      </c>
      <c r="L101" s="93">
        <v>2000</v>
      </c>
      <c r="M101" s="102"/>
      <c r="N101" s="100">
        <v>270</v>
      </c>
      <c r="O101" s="48">
        <f t="shared" si="9"/>
        <v>6</v>
      </c>
      <c r="Q101" s="48">
        <f t="shared" si="11"/>
        <v>97</v>
      </c>
      <c r="R101" s="51" t="s">
        <v>87</v>
      </c>
      <c r="S101" s="50">
        <f t="shared" si="10"/>
        <v>168.94456682760352</v>
      </c>
    </row>
    <row r="102" spans="1:19" x14ac:dyDescent="0.25">
      <c r="A102" s="48">
        <v>98</v>
      </c>
      <c r="B102" s="88" t="s">
        <v>152</v>
      </c>
      <c r="C102" s="88" t="s">
        <v>153</v>
      </c>
      <c r="D102" s="89">
        <f t="shared" si="6"/>
        <v>4025.9624999999996</v>
      </c>
      <c r="E102" s="99">
        <f t="shared" si="7"/>
        <v>3718.3999999999996</v>
      </c>
      <c r="F102" s="99">
        <f t="shared" si="8"/>
        <v>3660.2999999999997</v>
      </c>
      <c r="G102" s="92">
        <v>4150</v>
      </c>
      <c r="H102" s="92">
        <v>4335</v>
      </c>
      <c r="I102" s="92">
        <v>4080</v>
      </c>
      <c r="J102" s="93">
        <v>4524</v>
      </c>
      <c r="K102" s="93">
        <v>3990</v>
      </c>
      <c r="L102" s="93">
        <v>3750</v>
      </c>
      <c r="M102" s="100">
        <v>320</v>
      </c>
      <c r="N102" s="100">
        <v>315</v>
      </c>
      <c r="O102" s="48">
        <f t="shared" si="9"/>
        <v>8</v>
      </c>
      <c r="Q102" s="48">
        <f t="shared" si="11"/>
        <v>98</v>
      </c>
      <c r="R102" s="51" t="s">
        <v>152</v>
      </c>
      <c r="S102" s="50">
        <f t="shared" si="10"/>
        <v>299.35938967166857</v>
      </c>
    </row>
    <row r="103" spans="1:19" x14ac:dyDescent="0.25">
      <c r="A103" s="48">
        <v>99</v>
      </c>
      <c r="B103" s="88" t="s">
        <v>20</v>
      </c>
      <c r="C103" s="88" t="s">
        <v>57</v>
      </c>
      <c r="D103" s="89">
        <f t="shared" si="6"/>
        <v>2758.95</v>
      </c>
      <c r="E103" s="99">
        <f t="shared" si="7"/>
        <v>3718.3999999999996</v>
      </c>
      <c r="F103" s="99">
        <f t="shared" si="8"/>
        <v>3137.3999999999996</v>
      </c>
      <c r="G103" s="94"/>
      <c r="H103" s="93"/>
      <c r="I103" s="93"/>
      <c r="J103" s="93">
        <v>2220</v>
      </c>
      <c r="K103" s="93">
        <v>1960</v>
      </c>
      <c r="L103" s="93"/>
      <c r="M103" s="100">
        <v>320</v>
      </c>
      <c r="N103" s="100">
        <v>270</v>
      </c>
      <c r="O103" s="48">
        <f t="shared" si="9"/>
        <v>4</v>
      </c>
      <c r="Q103" s="48">
        <f t="shared" si="11"/>
        <v>99</v>
      </c>
      <c r="R103" s="51" t="s">
        <v>20</v>
      </c>
      <c r="S103" s="50">
        <f t="shared" si="10"/>
        <v>205.14785920997772</v>
      </c>
    </row>
    <row r="104" spans="1:19" x14ac:dyDescent="0.25">
      <c r="A104" s="48">
        <v>100</v>
      </c>
      <c r="B104" s="88" t="s">
        <v>264</v>
      </c>
      <c r="C104" s="88" t="s">
        <v>57</v>
      </c>
      <c r="D104" s="89">
        <f t="shared" si="6"/>
        <v>2395</v>
      </c>
      <c r="E104" s="99">
        <f t="shared" si="7"/>
        <v>0</v>
      </c>
      <c r="F104" s="99">
        <f t="shared" si="8"/>
        <v>0</v>
      </c>
      <c r="G104" s="92">
        <v>2850</v>
      </c>
      <c r="H104" s="92">
        <v>2205</v>
      </c>
      <c r="I104" s="92">
        <v>2780</v>
      </c>
      <c r="J104" s="93"/>
      <c r="K104" s="93">
        <v>2140</v>
      </c>
      <c r="L104" s="93">
        <v>2000</v>
      </c>
      <c r="M104" s="101"/>
      <c r="N104" s="101"/>
      <c r="O104" s="48">
        <f t="shared" si="9"/>
        <v>5</v>
      </c>
      <c r="Q104" s="48">
        <f t="shared" si="11"/>
        <v>100</v>
      </c>
      <c r="R104" s="51" t="s">
        <v>264</v>
      </c>
      <c r="S104" s="50">
        <f t="shared" si="10"/>
        <v>178.08554805556341</v>
      </c>
    </row>
    <row r="105" spans="1:19" x14ac:dyDescent="0.25">
      <c r="A105" s="48">
        <v>101</v>
      </c>
      <c r="B105" s="88" t="s">
        <v>154</v>
      </c>
      <c r="C105" s="88" t="s">
        <v>58</v>
      </c>
      <c r="D105" s="89">
        <f t="shared" si="6"/>
        <v>3214.3374999999996</v>
      </c>
      <c r="E105" s="99">
        <f t="shared" si="7"/>
        <v>3718.3999999999996</v>
      </c>
      <c r="F105" s="99">
        <f t="shared" si="8"/>
        <v>3660.2999999999997</v>
      </c>
      <c r="G105" s="92">
        <v>3300</v>
      </c>
      <c r="H105" s="92">
        <v>3340</v>
      </c>
      <c r="I105" s="92">
        <v>3230</v>
      </c>
      <c r="J105" s="93">
        <v>3006</v>
      </c>
      <c r="K105" s="93">
        <v>2610</v>
      </c>
      <c r="L105" s="93">
        <v>2850</v>
      </c>
      <c r="M105" s="100">
        <v>320</v>
      </c>
      <c r="N105" s="100">
        <v>315</v>
      </c>
      <c r="O105" s="48">
        <f t="shared" si="9"/>
        <v>8</v>
      </c>
      <c r="Q105" s="48">
        <f t="shared" si="11"/>
        <v>101</v>
      </c>
      <c r="R105" s="51" t="s">
        <v>154</v>
      </c>
      <c r="S105" s="50">
        <f t="shared" si="10"/>
        <v>239.0092089031522</v>
      </c>
    </row>
    <row r="106" spans="1:19" x14ac:dyDescent="0.25">
      <c r="A106" s="48">
        <v>102</v>
      </c>
      <c r="B106" s="88" t="s">
        <v>287</v>
      </c>
      <c r="C106" s="88" t="s">
        <v>328</v>
      </c>
      <c r="D106" s="89">
        <f t="shared" si="6"/>
        <v>3770.8874999999998</v>
      </c>
      <c r="E106" s="99">
        <f t="shared" si="7"/>
        <v>4531.7999999999993</v>
      </c>
      <c r="F106" s="99">
        <f t="shared" si="8"/>
        <v>3660.2999999999997</v>
      </c>
      <c r="G106" s="104">
        <v>4100</v>
      </c>
      <c r="H106" s="104">
        <v>3695</v>
      </c>
      <c r="I106" s="104">
        <v>4030</v>
      </c>
      <c r="J106" s="108">
        <v>3380</v>
      </c>
      <c r="K106" s="104">
        <v>3520</v>
      </c>
      <c r="L106" s="95">
        <v>3250</v>
      </c>
      <c r="M106" s="101">
        <v>390</v>
      </c>
      <c r="N106" s="100">
        <v>315</v>
      </c>
      <c r="O106" s="48">
        <f t="shared" si="9"/>
        <v>8</v>
      </c>
      <c r="Q106" s="48">
        <f t="shared" si="11"/>
        <v>102</v>
      </c>
      <c r="R106" s="51" t="s">
        <v>287</v>
      </c>
      <c r="S106" s="50">
        <f t="shared" si="10"/>
        <v>280.39272112458178</v>
      </c>
    </row>
    <row r="107" spans="1:19" x14ac:dyDescent="0.25">
      <c r="A107" s="48">
        <v>103</v>
      </c>
      <c r="B107" s="88" t="s">
        <v>77</v>
      </c>
      <c r="C107" s="88" t="s">
        <v>78</v>
      </c>
      <c r="D107" s="89">
        <f t="shared" si="6"/>
        <v>5502.25</v>
      </c>
      <c r="E107" s="99">
        <f t="shared" si="7"/>
        <v>5229</v>
      </c>
      <c r="F107" s="99">
        <f t="shared" si="8"/>
        <v>0</v>
      </c>
      <c r="G107" s="94"/>
      <c r="H107" s="94">
        <v>5520</v>
      </c>
      <c r="I107" s="92">
        <v>5840</v>
      </c>
      <c r="J107" s="93">
        <v>5420</v>
      </c>
      <c r="K107" s="110"/>
      <c r="L107" s="93"/>
      <c r="M107" s="102">
        <v>450</v>
      </c>
      <c r="N107" s="101"/>
      <c r="O107" s="48">
        <f t="shared" si="9"/>
        <v>4</v>
      </c>
      <c r="Q107" s="48">
        <f t="shared" si="11"/>
        <v>103</v>
      </c>
      <c r="R107" s="51" t="s">
        <v>77</v>
      </c>
      <c r="S107" s="50">
        <f t="shared" si="10"/>
        <v>409.13202788673226</v>
      </c>
    </row>
    <row r="108" spans="1:19" x14ac:dyDescent="0.25">
      <c r="A108" s="48">
        <v>104</v>
      </c>
      <c r="B108" s="88" t="s">
        <v>206</v>
      </c>
      <c r="C108" s="88" t="s">
        <v>207</v>
      </c>
      <c r="D108" s="89">
        <f t="shared" si="6"/>
        <v>3311.6624999999999</v>
      </c>
      <c r="E108" s="99">
        <f t="shared" si="7"/>
        <v>4066.9999999999995</v>
      </c>
      <c r="F108" s="99">
        <f t="shared" si="8"/>
        <v>3660.2999999999997</v>
      </c>
      <c r="G108" s="92">
        <v>3750</v>
      </c>
      <c r="H108" s="92">
        <v>2990</v>
      </c>
      <c r="I108" s="92">
        <v>3680</v>
      </c>
      <c r="J108" s="93">
        <v>2886</v>
      </c>
      <c r="K108" s="93">
        <v>2910</v>
      </c>
      <c r="L108" s="93">
        <v>2550</v>
      </c>
      <c r="M108" s="102">
        <v>350</v>
      </c>
      <c r="N108" s="100">
        <v>315</v>
      </c>
      <c r="O108" s="48">
        <f t="shared" si="9"/>
        <v>8</v>
      </c>
      <c r="Q108" s="48">
        <f t="shared" si="11"/>
        <v>104</v>
      </c>
      <c r="R108" s="51" t="s">
        <v>206</v>
      </c>
      <c r="S108" s="50">
        <f t="shared" si="10"/>
        <v>246.24602558979427</v>
      </c>
    </row>
    <row r="109" spans="1:19" x14ac:dyDescent="0.25">
      <c r="A109" s="48">
        <v>105</v>
      </c>
      <c r="B109" s="88" t="s">
        <v>27</v>
      </c>
      <c r="C109" s="88" t="s">
        <v>59</v>
      </c>
      <c r="D109" s="89">
        <f t="shared" si="6"/>
        <v>3050.8333333333335</v>
      </c>
      <c r="E109" s="99">
        <f t="shared" si="7"/>
        <v>3718.3999999999996</v>
      </c>
      <c r="F109" s="99">
        <f t="shared" si="8"/>
        <v>3544.1</v>
      </c>
      <c r="G109" s="94"/>
      <c r="H109" s="94"/>
      <c r="I109" s="93"/>
      <c r="J109" s="93"/>
      <c r="K109" s="93">
        <v>1890</v>
      </c>
      <c r="L109" s="93"/>
      <c r="M109" s="100">
        <v>320</v>
      </c>
      <c r="N109" s="100">
        <v>305</v>
      </c>
      <c r="O109" s="48">
        <f t="shared" si="9"/>
        <v>3</v>
      </c>
      <c r="Q109" s="48">
        <f t="shared" si="11"/>
        <v>105</v>
      </c>
      <c r="R109" s="51" t="s">
        <v>27</v>
      </c>
      <c r="S109" s="50">
        <f t="shared" si="10"/>
        <v>226.85149319116829</v>
      </c>
    </row>
    <row r="110" spans="1:19" x14ac:dyDescent="0.25">
      <c r="A110" s="48">
        <v>106</v>
      </c>
      <c r="B110" s="88" t="s">
        <v>208</v>
      </c>
      <c r="C110" s="88" t="s">
        <v>209</v>
      </c>
      <c r="D110" s="89">
        <f t="shared" si="6"/>
        <v>3518.6666666666665</v>
      </c>
      <c r="E110" s="99">
        <f t="shared" si="7"/>
        <v>4066.9999999999995</v>
      </c>
      <c r="F110" s="99">
        <f t="shared" si="8"/>
        <v>0</v>
      </c>
      <c r="G110" s="92">
        <v>3750</v>
      </c>
      <c r="H110" s="92">
        <v>3395</v>
      </c>
      <c r="I110" s="92">
        <v>3680</v>
      </c>
      <c r="J110" s="93"/>
      <c r="K110" s="93">
        <v>3270</v>
      </c>
      <c r="L110" s="93">
        <v>2950</v>
      </c>
      <c r="M110" s="102">
        <v>350</v>
      </c>
      <c r="N110" s="101"/>
      <c r="O110" s="48">
        <f t="shared" si="9"/>
        <v>6</v>
      </c>
      <c r="P110" s="2"/>
      <c r="Q110" s="48">
        <f t="shared" si="11"/>
        <v>106</v>
      </c>
      <c r="R110" s="51" t="s">
        <v>208</v>
      </c>
      <c r="S110" s="50">
        <f t="shared" si="10"/>
        <v>261.63828048358067</v>
      </c>
    </row>
    <row r="111" spans="1:19" x14ac:dyDescent="0.25">
      <c r="A111" s="48">
        <v>107</v>
      </c>
      <c r="B111" s="88" t="s">
        <v>265</v>
      </c>
      <c r="C111" s="88" t="s">
        <v>59</v>
      </c>
      <c r="D111" s="89">
        <f t="shared" si="6"/>
        <v>2695.6666666666665</v>
      </c>
      <c r="E111" s="99">
        <f t="shared" si="7"/>
        <v>0</v>
      </c>
      <c r="F111" s="99">
        <f t="shared" si="8"/>
        <v>0</v>
      </c>
      <c r="G111" s="92">
        <v>3300</v>
      </c>
      <c r="H111" s="92">
        <v>2600</v>
      </c>
      <c r="I111" s="92">
        <v>3230</v>
      </c>
      <c r="J111" s="93">
        <v>2254</v>
      </c>
      <c r="K111" s="93">
        <v>2440</v>
      </c>
      <c r="L111" s="93">
        <v>2350</v>
      </c>
      <c r="M111" s="102"/>
      <c r="N111" s="101"/>
      <c r="O111" s="48">
        <f t="shared" si="9"/>
        <v>6</v>
      </c>
      <c r="P111" s="2"/>
      <c r="Q111" s="48">
        <f t="shared" si="11"/>
        <v>107</v>
      </c>
      <c r="R111" s="51" t="s">
        <v>265</v>
      </c>
      <c r="S111" s="50">
        <f t="shared" si="10"/>
        <v>200.44228630832865</v>
      </c>
    </row>
    <row r="112" spans="1:19" x14ac:dyDescent="0.25">
      <c r="A112" s="48">
        <v>108</v>
      </c>
      <c r="B112" s="88" t="s">
        <v>155</v>
      </c>
      <c r="C112" s="88" t="s">
        <v>156</v>
      </c>
      <c r="D112" s="89">
        <f t="shared" si="6"/>
        <v>2799.6</v>
      </c>
      <c r="E112" s="99">
        <f t="shared" si="7"/>
        <v>3718.3999999999996</v>
      </c>
      <c r="F112" s="99">
        <f t="shared" si="8"/>
        <v>0</v>
      </c>
      <c r="G112" s="94"/>
      <c r="H112" s="92">
        <v>2710</v>
      </c>
      <c r="I112" s="92">
        <v>2670</v>
      </c>
      <c r="J112" s="93"/>
      <c r="K112" s="93">
        <v>2100</v>
      </c>
      <c r="L112" s="93"/>
      <c r="M112" s="100">
        <v>320</v>
      </c>
      <c r="N112" s="101"/>
      <c r="O112" s="48">
        <f t="shared" si="9"/>
        <v>4</v>
      </c>
      <c r="P112" s="2"/>
      <c r="Q112" s="48">
        <f t="shared" si="11"/>
        <v>108</v>
      </c>
      <c r="R112" s="51" t="s">
        <v>155</v>
      </c>
      <c r="S112" s="50">
        <f t="shared" si="10"/>
        <v>208.17048030745525</v>
      </c>
    </row>
    <row r="113" spans="1:19" x14ac:dyDescent="0.25">
      <c r="A113" s="48">
        <v>109</v>
      </c>
      <c r="B113" s="88" t="s">
        <v>372</v>
      </c>
      <c r="C113" s="88" t="s">
        <v>373</v>
      </c>
      <c r="D113" s="89">
        <f t="shared" si="6"/>
        <v>4084.6624999999999</v>
      </c>
      <c r="E113" s="99">
        <f t="shared" si="7"/>
        <v>4066.9999999999995</v>
      </c>
      <c r="F113" s="99">
        <f t="shared" si="8"/>
        <v>3660.2999999999997</v>
      </c>
      <c r="G113" s="92">
        <v>4150</v>
      </c>
      <c r="H113" s="92">
        <v>4495</v>
      </c>
      <c r="I113" s="92">
        <v>4080</v>
      </c>
      <c r="J113" s="93">
        <v>4515</v>
      </c>
      <c r="K113" s="93">
        <v>3810</v>
      </c>
      <c r="L113" s="95">
        <v>3900</v>
      </c>
      <c r="M113" s="102">
        <v>350</v>
      </c>
      <c r="N113" s="100">
        <v>315</v>
      </c>
      <c r="O113" s="48">
        <f t="shared" si="9"/>
        <v>8</v>
      </c>
      <c r="P113" s="2"/>
      <c r="Q113" s="48">
        <f t="shared" si="11"/>
        <v>109</v>
      </c>
      <c r="R113" s="51" t="s">
        <v>372</v>
      </c>
      <c r="S113" s="50">
        <f t="shared" si="10"/>
        <v>303.72415863653771</v>
      </c>
    </row>
    <row r="114" spans="1:19" x14ac:dyDescent="0.25">
      <c r="A114" s="48">
        <v>110</v>
      </c>
      <c r="B114" s="88" t="s">
        <v>329</v>
      </c>
      <c r="C114" s="88" t="s">
        <v>330</v>
      </c>
      <c r="D114" s="89">
        <f t="shared" si="6"/>
        <v>4020.5250000000001</v>
      </c>
      <c r="E114" s="99">
        <f t="shared" si="7"/>
        <v>2905</v>
      </c>
      <c r="F114" s="99">
        <f t="shared" si="8"/>
        <v>3021.2</v>
      </c>
      <c r="G114" s="104">
        <v>4350</v>
      </c>
      <c r="H114" s="104">
        <v>4675</v>
      </c>
      <c r="I114" s="104">
        <v>4280</v>
      </c>
      <c r="J114" s="108">
        <v>4703</v>
      </c>
      <c r="K114" s="108">
        <v>4130</v>
      </c>
      <c r="L114" s="95">
        <v>4100</v>
      </c>
      <c r="M114" s="101">
        <v>250</v>
      </c>
      <c r="N114" s="101">
        <v>260</v>
      </c>
      <c r="O114" s="48">
        <f t="shared" si="9"/>
        <v>8</v>
      </c>
      <c r="Q114" s="48">
        <f t="shared" si="11"/>
        <v>110</v>
      </c>
      <c r="R114" s="51" t="s">
        <v>329</v>
      </c>
      <c r="S114" s="50">
        <f t="shared" si="10"/>
        <v>298.95507227394324</v>
      </c>
    </row>
    <row r="115" spans="1:19" x14ac:dyDescent="0.25">
      <c r="A115" s="48">
        <v>111</v>
      </c>
      <c r="B115" s="88" t="s">
        <v>356</v>
      </c>
      <c r="C115" s="88" t="s">
        <v>337</v>
      </c>
      <c r="D115" s="89">
        <f t="shared" si="6"/>
        <v>4058.2400000000002</v>
      </c>
      <c r="E115" s="99">
        <f t="shared" si="7"/>
        <v>0</v>
      </c>
      <c r="F115" s="99">
        <f t="shared" si="8"/>
        <v>3021.2</v>
      </c>
      <c r="G115" s="104">
        <v>4350</v>
      </c>
      <c r="H115" s="104">
        <v>4530</v>
      </c>
      <c r="I115" s="104">
        <v>4280</v>
      </c>
      <c r="J115" s="93"/>
      <c r="K115" s="104">
        <v>4110</v>
      </c>
      <c r="L115" s="93"/>
      <c r="M115" s="104"/>
      <c r="N115" s="101">
        <v>260</v>
      </c>
      <c r="O115" s="48">
        <f t="shared" si="9"/>
        <v>5</v>
      </c>
      <c r="Q115" s="48">
        <f t="shared" si="11"/>
        <v>111</v>
      </c>
      <c r="R115" s="51" t="s">
        <v>338</v>
      </c>
      <c r="S115" s="50">
        <f t="shared" si="10"/>
        <v>301.75945492317732</v>
      </c>
    </row>
    <row r="116" spans="1:19" x14ac:dyDescent="0.25">
      <c r="A116" s="48">
        <v>112</v>
      </c>
      <c r="B116" s="88" t="s">
        <v>157</v>
      </c>
      <c r="C116" s="88" t="s">
        <v>153</v>
      </c>
      <c r="D116" s="89">
        <f t="shared" si="6"/>
        <v>3419</v>
      </c>
      <c r="E116" s="99">
        <f t="shared" si="7"/>
        <v>0</v>
      </c>
      <c r="F116" s="99">
        <f t="shared" si="8"/>
        <v>0</v>
      </c>
      <c r="G116" s="92">
        <v>3950</v>
      </c>
      <c r="H116" s="92">
        <v>3375</v>
      </c>
      <c r="I116" s="92">
        <v>3880</v>
      </c>
      <c r="J116" s="93"/>
      <c r="K116" s="93">
        <v>2940</v>
      </c>
      <c r="L116" s="93">
        <v>2950</v>
      </c>
      <c r="M116" s="104"/>
      <c r="N116" s="101"/>
      <c r="O116" s="48">
        <f t="shared" si="9"/>
        <v>5</v>
      </c>
      <c r="Q116" s="48">
        <f t="shared" si="11"/>
        <v>112</v>
      </c>
      <c r="R116" s="51" t="s">
        <v>157</v>
      </c>
      <c r="S116" s="50">
        <f t="shared" si="10"/>
        <v>254.22734396742018</v>
      </c>
    </row>
    <row r="117" spans="1:19" x14ac:dyDescent="0.25">
      <c r="A117" s="48">
        <v>113</v>
      </c>
      <c r="B117" s="88" t="s">
        <v>158</v>
      </c>
      <c r="C117" s="88" t="s">
        <v>153</v>
      </c>
      <c r="D117" s="89">
        <f t="shared" si="6"/>
        <v>3829.5499999999997</v>
      </c>
      <c r="E117" s="99">
        <f t="shared" si="7"/>
        <v>4066.9999999999995</v>
      </c>
      <c r="F117" s="99">
        <f t="shared" si="8"/>
        <v>3021.2</v>
      </c>
      <c r="G117" s="92">
        <v>4150</v>
      </c>
      <c r="H117" s="93"/>
      <c r="I117" s="92">
        <v>4080</v>
      </c>
      <c r="J117" s="93"/>
      <c r="K117" s="110"/>
      <c r="L117" s="93"/>
      <c r="M117" s="102">
        <v>350</v>
      </c>
      <c r="N117" s="101">
        <v>260</v>
      </c>
      <c r="O117" s="48">
        <f t="shared" si="9"/>
        <v>4</v>
      </c>
      <c r="Q117" s="48">
        <f t="shared" si="11"/>
        <v>113</v>
      </c>
      <c r="R117" s="51" t="s">
        <v>158</v>
      </c>
      <c r="S117" s="50">
        <f t="shared" si="10"/>
        <v>284.75470169360455</v>
      </c>
    </row>
    <row r="118" spans="1:19" x14ac:dyDescent="0.25">
      <c r="A118" s="48">
        <v>114</v>
      </c>
      <c r="B118" s="88" t="s">
        <v>159</v>
      </c>
      <c r="C118" s="88" t="s">
        <v>153</v>
      </c>
      <c r="D118" s="89">
        <f t="shared" si="6"/>
        <v>4183.42</v>
      </c>
      <c r="E118" s="99">
        <f t="shared" si="7"/>
        <v>4066.9999999999995</v>
      </c>
      <c r="F118" s="99">
        <f t="shared" si="8"/>
        <v>4125.0999999999995</v>
      </c>
      <c r="G118" s="94">
        <v>4150</v>
      </c>
      <c r="H118" s="92">
        <v>4495</v>
      </c>
      <c r="I118" s="92">
        <v>4080</v>
      </c>
      <c r="J118" s="93"/>
      <c r="K118" s="110"/>
      <c r="L118" s="93"/>
      <c r="M118" s="102">
        <v>350</v>
      </c>
      <c r="N118" s="100">
        <v>355</v>
      </c>
      <c r="O118" s="48">
        <f t="shared" si="9"/>
        <v>5</v>
      </c>
      <c r="Q118" s="48">
        <f t="shared" si="11"/>
        <v>114</v>
      </c>
      <c r="R118" s="51" t="s">
        <v>159</v>
      </c>
      <c r="S118" s="50">
        <f t="shared" si="10"/>
        <v>311.06749204451154</v>
      </c>
    </row>
    <row r="119" spans="1:19" x14ac:dyDescent="0.25">
      <c r="A119" s="48">
        <v>115</v>
      </c>
      <c r="B119" s="88" t="s">
        <v>357</v>
      </c>
      <c r="C119" s="88" t="s">
        <v>332</v>
      </c>
      <c r="D119" s="89">
        <f t="shared" si="6"/>
        <v>3989.3249999999998</v>
      </c>
      <c r="E119" s="99">
        <f t="shared" si="7"/>
        <v>4066.9999999999995</v>
      </c>
      <c r="F119" s="99">
        <f t="shared" si="8"/>
        <v>3660.2999999999997</v>
      </c>
      <c r="G119" s="94">
        <v>4150</v>
      </c>
      <c r="H119" s="104"/>
      <c r="I119" s="92">
        <v>4080</v>
      </c>
      <c r="J119" s="93"/>
      <c r="K119" s="104"/>
      <c r="L119" s="93"/>
      <c r="M119" s="102">
        <v>350</v>
      </c>
      <c r="N119" s="101">
        <v>315</v>
      </c>
      <c r="O119" s="48">
        <f t="shared" si="9"/>
        <v>4</v>
      </c>
      <c r="Q119" s="48">
        <f t="shared" si="11"/>
        <v>115</v>
      </c>
      <c r="R119" s="51" t="s">
        <v>331</v>
      </c>
      <c r="S119" s="50">
        <f t="shared" si="10"/>
        <v>296.63512692975388</v>
      </c>
    </row>
    <row r="120" spans="1:19" x14ac:dyDescent="0.25">
      <c r="A120" s="48">
        <v>116</v>
      </c>
      <c r="B120" s="88" t="s">
        <v>160</v>
      </c>
      <c r="C120" s="88" t="s">
        <v>161</v>
      </c>
      <c r="D120" s="89">
        <f t="shared" si="6"/>
        <v>3963.6833333333329</v>
      </c>
      <c r="E120" s="99">
        <f t="shared" si="7"/>
        <v>4066.9999999999995</v>
      </c>
      <c r="F120" s="99">
        <f t="shared" si="8"/>
        <v>4125.0999999999995</v>
      </c>
      <c r="G120" s="94">
        <v>4150</v>
      </c>
      <c r="H120" s="104"/>
      <c r="I120" s="92">
        <v>4080</v>
      </c>
      <c r="J120" s="93"/>
      <c r="K120" s="104">
        <v>3610</v>
      </c>
      <c r="L120" s="104">
        <v>3750</v>
      </c>
      <c r="M120" s="102">
        <v>350</v>
      </c>
      <c r="N120" s="101">
        <v>355</v>
      </c>
      <c r="O120" s="48">
        <f t="shared" si="9"/>
        <v>6</v>
      </c>
      <c r="Q120" s="48">
        <f t="shared" si="11"/>
        <v>116</v>
      </c>
      <c r="R120" s="51" t="s">
        <v>160</v>
      </c>
      <c r="S120" s="50">
        <f t="shared" si="10"/>
        <v>294.72848381435034</v>
      </c>
    </row>
    <row r="121" spans="1:19" x14ac:dyDescent="0.25">
      <c r="A121" s="48">
        <v>117</v>
      </c>
      <c r="B121" s="88" t="s">
        <v>340</v>
      </c>
      <c r="C121" s="88" t="s">
        <v>341</v>
      </c>
      <c r="D121" s="89">
        <f t="shared" si="6"/>
        <v>3759.0714285714284</v>
      </c>
      <c r="E121" s="99">
        <f t="shared" si="7"/>
        <v>2440.1999999999998</v>
      </c>
      <c r="F121" s="99">
        <f t="shared" si="8"/>
        <v>3660.2999999999997</v>
      </c>
      <c r="G121" s="104">
        <v>4150</v>
      </c>
      <c r="H121" s="104">
        <v>3785</v>
      </c>
      <c r="I121" s="104">
        <v>4680</v>
      </c>
      <c r="J121" s="104">
        <v>3898</v>
      </c>
      <c r="K121" s="104">
        <v>3700</v>
      </c>
      <c r="L121" s="93"/>
      <c r="M121" s="101">
        <v>210</v>
      </c>
      <c r="N121" s="101">
        <v>315</v>
      </c>
      <c r="O121" s="48">
        <f t="shared" si="9"/>
        <v>7</v>
      </c>
      <c r="Q121" s="48">
        <f t="shared" si="11"/>
        <v>117</v>
      </c>
      <c r="R121" s="51" t="s">
        <v>340</v>
      </c>
      <c r="S121" s="50">
        <f t="shared" si="10"/>
        <v>279.51411087146244</v>
      </c>
    </row>
    <row r="122" spans="1:19" x14ac:dyDescent="0.25">
      <c r="A122" s="48">
        <v>118</v>
      </c>
      <c r="B122" s="88" t="s">
        <v>342</v>
      </c>
      <c r="C122" s="88" t="s">
        <v>343</v>
      </c>
      <c r="D122" s="89">
        <f t="shared" si="6"/>
        <v>4920</v>
      </c>
      <c r="E122" s="99">
        <f t="shared" si="7"/>
        <v>0</v>
      </c>
      <c r="F122" s="99">
        <f t="shared" si="8"/>
        <v>0</v>
      </c>
      <c r="G122" s="104">
        <v>5000</v>
      </c>
      <c r="H122" s="104">
        <v>5170</v>
      </c>
      <c r="I122" s="104">
        <v>4940</v>
      </c>
      <c r="J122" s="93"/>
      <c r="K122" s="104">
        <v>4940</v>
      </c>
      <c r="L122" s="93">
        <v>4550</v>
      </c>
      <c r="M122" s="101"/>
      <c r="N122" s="101"/>
      <c r="O122" s="48">
        <f t="shared" si="9"/>
        <v>5</v>
      </c>
      <c r="Q122" s="48">
        <f t="shared" si="11"/>
        <v>118</v>
      </c>
      <c r="R122" s="51" t="s">
        <v>342</v>
      </c>
      <c r="S122" s="50">
        <f t="shared" si="10"/>
        <v>365.8375350452493</v>
      </c>
    </row>
    <row r="123" spans="1:19" x14ac:dyDescent="0.25">
      <c r="A123" s="48">
        <v>119</v>
      </c>
      <c r="B123" s="88" t="s">
        <v>71</v>
      </c>
      <c r="C123" s="88" t="s">
        <v>72</v>
      </c>
      <c r="D123" s="89">
        <f t="shared" si="6"/>
        <v>4505.7833333333338</v>
      </c>
      <c r="E123" s="99">
        <f t="shared" si="7"/>
        <v>0</v>
      </c>
      <c r="F123" s="99">
        <f t="shared" si="8"/>
        <v>5054.7</v>
      </c>
      <c r="G123" s="104">
        <v>4150</v>
      </c>
      <c r="H123" s="104">
        <v>5520</v>
      </c>
      <c r="I123" s="92">
        <v>4080</v>
      </c>
      <c r="J123" s="104">
        <v>5420</v>
      </c>
      <c r="K123" s="104">
        <v>2810</v>
      </c>
      <c r="L123" s="93"/>
      <c r="M123" s="101"/>
      <c r="N123" s="101">
        <v>435</v>
      </c>
      <c r="O123" s="48">
        <f t="shared" si="9"/>
        <v>6</v>
      </c>
      <c r="Q123" s="48">
        <f t="shared" si="11"/>
        <v>119</v>
      </c>
      <c r="R123" s="51" t="s">
        <v>71</v>
      </c>
      <c r="S123" s="50">
        <f t="shared" si="10"/>
        <v>335.03753416964099</v>
      </c>
    </row>
    <row r="124" spans="1:19" x14ac:dyDescent="0.25">
      <c r="A124" s="48">
        <v>120</v>
      </c>
      <c r="B124" s="88" t="s">
        <v>21</v>
      </c>
      <c r="C124" s="88" t="s">
        <v>60</v>
      </c>
      <c r="D124" s="89">
        <f t="shared" si="6"/>
        <v>3790.0874999999996</v>
      </c>
      <c r="E124" s="99">
        <f t="shared" si="7"/>
        <v>4531.7999999999993</v>
      </c>
      <c r="F124" s="99">
        <f t="shared" si="8"/>
        <v>4589.8999999999996</v>
      </c>
      <c r="G124" s="92">
        <v>3750</v>
      </c>
      <c r="H124" s="92">
        <v>3655</v>
      </c>
      <c r="I124" s="92">
        <v>3680</v>
      </c>
      <c r="J124" s="93">
        <v>3404</v>
      </c>
      <c r="K124" s="93">
        <v>3460</v>
      </c>
      <c r="L124" s="93">
        <v>3250</v>
      </c>
      <c r="M124" s="100">
        <v>390</v>
      </c>
      <c r="N124" s="100">
        <v>395</v>
      </c>
      <c r="O124" s="48">
        <f t="shared" si="9"/>
        <v>8</v>
      </c>
      <c r="Q124" s="48">
        <f t="shared" si="11"/>
        <v>120</v>
      </c>
      <c r="R124" s="51" t="s">
        <v>21</v>
      </c>
      <c r="S124" s="50">
        <f t="shared" si="10"/>
        <v>281.82037979792909</v>
      </c>
    </row>
    <row r="125" spans="1:19" x14ac:dyDescent="0.25">
      <c r="A125" s="48">
        <v>121</v>
      </c>
      <c r="B125" s="88" t="s">
        <v>0</v>
      </c>
      <c r="C125" s="88" t="s">
        <v>368</v>
      </c>
      <c r="D125" s="89">
        <f t="shared" si="6"/>
        <v>3520.3833333333332</v>
      </c>
      <c r="E125" s="99">
        <f t="shared" si="7"/>
        <v>4066.9999999999995</v>
      </c>
      <c r="F125" s="99">
        <f t="shared" si="8"/>
        <v>3660.2999999999997</v>
      </c>
      <c r="G125" s="94"/>
      <c r="H125" s="92">
        <v>3515</v>
      </c>
      <c r="I125" s="92">
        <v>3290</v>
      </c>
      <c r="J125" s="93">
        <v>3250</v>
      </c>
      <c r="K125" s="93">
        <v>3340</v>
      </c>
      <c r="L125" s="93"/>
      <c r="M125" s="102">
        <v>350</v>
      </c>
      <c r="N125" s="100">
        <v>315</v>
      </c>
      <c r="O125" s="48">
        <f t="shared" si="9"/>
        <v>6</v>
      </c>
      <c r="Q125" s="48">
        <f t="shared" si="11"/>
        <v>121</v>
      </c>
      <c r="R125" s="51" t="s">
        <v>0</v>
      </c>
      <c r="S125" s="50">
        <f t="shared" si="10"/>
        <v>261.76592704899281</v>
      </c>
    </row>
    <row r="126" spans="1:19" x14ac:dyDescent="0.25">
      <c r="A126" s="48">
        <v>122</v>
      </c>
      <c r="B126" s="88" t="s">
        <v>358</v>
      </c>
      <c r="C126" s="88" t="s">
        <v>325</v>
      </c>
      <c r="D126" s="89">
        <f t="shared" si="6"/>
        <v>6013.2714285714274</v>
      </c>
      <c r="E126" s="99">
        <f t="shared" si="7"/>
        <v>7552.9999999999991</v>
      </c>
      <c r="F126" s="99">
        <f t="shared" si="8"/>
        <v>7494.9</v>
      </c>
      <c r="G126" s="92">
        <v>3300</v>
      </c>
      <c r="H126" s="104">
        <v>5430</v>
      </c>
      <c r="I126" s="104">
        <v>5290</v>
      </c>
      <c r="J126" s="108">
        <v>6975</v>
      </c>
      <c r="K126" s="93"/>
      <c r="L126" s="95">
        <v>6050</v>
      </c>
      <c r="M126" s="101">
        <v>650</v>
      </c>
      <c r="N126" s="102">
        <v>645</v>
      </c>
      <c r="O126" s="48">
        <f t="shared" si="9"/>
        <v>7</v>
      </c>
      <c r="Q126" s="48">
        <f t="shared" si="11"/>
        <v>122</v>
      </c>
      <c r="R126" s="51" t="s">
        <v>324</v>
      </c>
      <c r="S126" s="50">
        <f t="shared" si="10"/>
        <v>447.13016198914545</v>
      </c>
    </row>
    <row r="127" spans="1:19" x14ac:dyDescent="0.25">
      <c r="A127" s="48">
        <v>123</v>
      </c>
      <c r="B127" s="88" t="s">
        <v>266</v>
      </c>
      <c r="C127" s="88" t="s">
        <v>368</v>
      </c>
      <c r="D127" s="89">
        <f t="shared" si="6"/>
        <v>3742.3333333333335</v>
      </c>
      <c r="E127" s="99">
        <f t="shared" si="7"/>
        <v>0</v>
      </c>
      <c r="F127" s="99">
        <f t="shared" si="8"/>
        <v>0</v>
      </c>
      <c r="G127" s="92">
        <v>3750</v>
      </c>
      <c r="H127" s="92">
        <v>4010</v>
      </c>
      <c r="I127" s="92">
        <v>3680</v>
      </c>
      <c r="J127" s="93">
        <v>3404</v>
      </c>
      <c r="K127" s="93">
        <v>3810</v>
      </c>
      <c r="L127" s="93">
        <v>3800</v>
      </c>
      <c r="M127" s="101"/>
      <c r="N127" s="101"/>
      <c r="O127" s="48">
        <f t="shared" si="9"/>
        <v>6</v>
      </c>
      <c r="Q127" s="48">
        <f t="shared" si="11"/>
        <v>123</v>
      </c>
      <c r="R127" s="51" t="s">
        <v>266</v>
      </c>
      <c r="S127" s="50">
        <f t="shared" si="10"/>
        <v>278.26951259844265</v>
      </c>
    </row>
    <row r="128" spans="1:19" x14ac:dyDescent="0.25">
      <c r="A128" s="48">
        <v>124</v>
      </c>
      <c r="B128" s="88" t="s">
        <v>210</v>
      </c>
      <c r="C128" s="88" t="s">
        <v>211</v>
      </c>
      <c r="D128" s="89">
        <f t="shared" si="6"/>
        <v>3695.7833333333328</v>
      </c>
      <c r="E128" s="99">
        <f t="shared" si="7"/>
        <v>4531.7999999999993</v>
      </c>
      <c r="F128" s="99">
        <f t="shared" si="8"/>
        <v>4008.8999999999996</v>
      </c>
      <c r="G128" s="94">
        <v>3750</v>
      </c>
      <c r="H128" s="93"/>
      <c r="I128" s="93">
        <v>3390</v>
      </c>
      <c r="J128" s="93">
        <v>3404</v>
      </c>
      <c r="K128" s="93">
        <v>3090</v>
      </c>
      <c r="L128" s="93"/>
      <c r="M128" s="100">
        <v>390</v>
      </c>
      <c r="N128" s="100">
        <v>345</v>
      </c>
      <c r="O128" s="48">
        <f t="shared" si="9"/>
        <v>6</v>
      </c>
      <c r="Q128" s="48">
        <f t="shared" si="11"/>
        <v>124</v>
      </c>
      <c r="R128" s="51" t="s">
        <v>210</v>
      </c>
      <c r="S128" s="50">
        <f t="shared" si="10"/>
        <v>274.80818388780108</v>
      </c>
    </row>
    <row r="129" spans="1:19" x14ac:dyDescent="0.25">
      <c r="A129" s="48">
        <v>125</v>
      </c>
      <c r="B129" s="88" t="s">
        <v>267</v>
      </c>
      <c r="C129" s="88" t="s">
        <v>211</v>
      </c>
      <c r="D129" s="89">
        <f t="shared" si="6"/>
        <v>3531.25</v>
      </c>
      <c r="E129" s="99">
        <f t="shared" si="7"/>
        <v>0</v>
      </c>
      <c r="F129" s="99">
        <f t="shared" si="8"/>
        <v>0</v>
      </c>
      <c r="G129" s="94"/>
      <c r="H129" s="92">
        <v>3495</v>
      </c>
      <c r="I129" s="92">
        <v>3680</v>
      </c>
      <c r="J129" s="93"/>
      <c r="K129" s="93">
        <v>3600</v>
      </c>
      <c r="L129" s="93">
        <v>3350</v>
      </c>
      <c r="M129" s="102"/>
      <c r="N129" s="101"/>
      <c r="O129" s="48">
        <f t="shared" si="9"/>
        <v>4</v>
      </c>
      <c r="Q129" s="48">
        <f t="shared" si="11"/>
        <v>125</v>
      </c>
      <c r="R129" s="51" t="s">
        <v>267</v>
      </c>
      <c r="S129" s="50">
        <f t="shared" si="10"/>
        <v>262.57394220092203</v>
      </c>
    </row>
    <row r="130" spans="1:19" x14ac:dyDescent="0.25">
      <c r="A130" s="48">
        <v>126</v>
      </c>
      <c r="B130" s="88" t="s">
        <v>23</v>
      </c>
      <c r="C130" s="88" t="s">
        <v>61</v>
      </c>
      <c r="D130" s="89">
        <f t="shared" si="6"/>
        <v>3853.1857142857143</v>
      </c>
      <c r="E130" s="99">
        <f t="shared" si="7"/>
        <v>4066.9999999999995</v>
      </c>
      <c r="F130" s="99">
        <f t="shared" si="8"/>
        <v>3660.2999999999997</v>
      </c>
      <c r="G130" s="92">
        <v>3750</v>
      </c>
      <c r="H130" s="92">
        <v>4355</v>
      </c>
      <c r="I130" s="92">
        <v>3680</v>
      </c>
      <c r="J130" s="93"/>
      <c r="K130" s="93">
        <v>3710</v>
      </c>
      <c r="L130" s="93">
        <v>3750</v>
      </c>
      <c r="M130" s="102">
        <v>350</v>
      </c>
      <c r="N130" s="100">
        <v>315</v>
      </c>
      <c r="O130" s="48">
        <f t="shared" si="9"/>
        <v>7</v>
      </c>
      <c r="Q130" s="48">
        <f t="shared" si="11"/>
        <v>126</v>
      </c>
      <c r="R130" s="51" t="s">
        <v>23</v>
      </c>
      <c r="S130" s="50">
        <f t="shared" si="10"/>
        <v>286.51218776135244</v>
      </c>
    </row>
    <row r="131" spans="1:19" x14ac:dyDescent="0.25">
      <c r="A131" s="48">
        <v>127</v>
      </c>
      <c r="B131" s="88" t="s">
        <v>280</v>
      </c>
      <c r="C131" s="88" t="s">
        <v>281</v>
      </c>
      <c r="D131" s="89">
        <f t="shared" si="6"/>
        <v>3775.6285714285718</v>
      </c>
      <c r="E131" s="99">
        <f t="shared" si="7"/>
        <v>4066.9999999999995</v>
      </c>
      <c r="F131" s="99">
        <f t="shared" si="8"/>
        <v>3137.3999999999996</v>
      </c>
      <c r="G131" s="104">
        <v>3750</v>
      </c>
      <c r="H131" s="104">
        <v>4335</v>
      </c>
      <c r="I131" s="92">
        <v>3680</v>
      </c>
      <c r="J131" s="93"/>
      <c r="K131" s="93">
        <v>3710</v>
      </c>
      <c r="L131" s="95">
        <v>3750</v>
      </c>
      <c r="M131" s="102">
        <v>350</v>
      </c>
      <c r="N131" s="105">
        <v>270</v>
      </c>
      <c r="O131" s="48">
        <f t="shared" si="9"/>
        <v>7</v>
      </c>
      <c r="Q131" s="48">
        <f t="shared" si="11"/>
        <v>127</v>
      </c>
      <c r="R131" s="51" t="s">
        <v>280</v>
      </c>
      <c r="S131" s="50">
        <f t="shared" si="10"/>
        <v>280.7452540280172</v>
      </c>
    </row>
    <row r="132" spans="1:19" x14ac:dyDescent="0.25">
      <c r="A132" s="48">
        <v>128</v>
      </c>
      <c r="B132" s="88" t="s">
        <v>96</v>
      </c>
      <c r="C132" s="88" t="s">
        <v>97</v>
      </c>
      <c r="D132" s="89">
        <f t="shared" si="6"/>
        <v>2955.7</v>
      </c>
      <c r="E132" s="99">
        <f t="shared" si="7"/>
        <v>3718.3999999999996</v>
      </c>
      <c r="F132" s="99">
        <f t="shared" si="8"/>
        <v>3137.3999999999996</v>
      </c>
      <c r="G132" s="94"/>
      <c r="H132" s="94"/>
      <c r="I132" s="104">
        <v>2780</v>
      </c>
      <c r="J132" s="93">
        <v>2187</v>
      </c>
      <c r="K132" s="93"/>
      <c r="L132" s="93"/>
      <c r="M132" s="100">
        <v>320</v>
      </c>
      <c r="N132" s="100">
        <v>270</v>
      </c>
      <c r="O132" s="48">
        <f t="shared" si="9"/>
        <v>4</v>
      </c>
      <c r="Q132" s="48">
        <f t="shared" si="11"/>
        <v>128</v>
      </c>
      <c r="R132" s="51" t="s">
        <v>96</v>
      </c>
      <c r="S132" s="50">
        <f t="shared" si="10"/>
        <v>219.7776427506592</v>
      </c>
    </row>
    <row r="133" spans="1:19" x14ac:dyDescent="0.25">
      <c r="A133" s="48">
        <v>129</v>
      </c>
      <c r="B133" s="88" t="s">
        <v>293</v>
      </c>
      <c r="C133" s="88" t="s">
        <v>282</v>
      </c>
      <c r="D133" s="89">
        <f t="shared" si="6"/>
        <v>2706.15</v>
      </c>
      <c r="E133" s="99">
        <f t="shared" si="7"/>
        <v>2672.6</v>
      </c>
      <c r="F133" s="99">
        <f t="shared" si="8"/>
        <v>0</v>
      </c>
      <c r="G133" s="94"/>
      <c r="H133" s="104">
        <v>3185</v>
      </c>
      <c r="I133" s="104">
        <v>2780</v>
      </c>
      <c r="J133" s="108">
        <v>2187</v>
      </c>
      <c r="K133" s="93"/>
      <c r="L133" s="93"/>
      <c r="M133" s="101">
        <v>230</v>
      </c>
      <c r="N133" s="101"/>
      <c r="O133" s="48">
        <f t="shared" si="9"/>
        <v>4</v>
      </c>
      <c r="Q133" s="48">
        <f t="shared" si="11"/>
        <v>129</v>
      </c>
      <c r="R133" s="51" t="s">
        <v>293</v>
      </c>
      <c r="S133" s="50">
        <f t="shared" si="10"/>
        <v>201.22179785827262</v>
      </c>
    </row>
    <row r="134" spans="1:19" x14ac:dyDescent="0.25">
      <c r="A134" s="48">
        <v>130</v>
      </c>
      <c r="B134" s="88" t="s">
        <v>374</v>
      </c>
      <c r="C134" s="88" t="s">
        <v>282</v>
      </c>
      <c r="D134" s="89">
        <f t="shared" ref="D134:D169" si="12">SUM(E134:L134)/O134</f>
        <v>2593.8333333333335</v>
      </c>
      <c r="E134" s="99">
        <f t="shared" ref="E134:E169" si="13">M134*$C$1</f>
        <v>0</v>
      </c>
      <c r="F134" s="99">
        <f t="shared" ref="F134:F169" si="14">N134*$C$1</f>
        <v>0</v>
      </c>
      <c r="G134" s="104">
        <v>2850</v>
      </c>
      <c r="H134" s="104">
        <v>3185</v>
      </c>
      <c r="I134" s="104">
        <v>2780</v>
      </c>
      <c r="J134" s="108">
        <v>2378</v>
      </c>
      <c r="K134" s="104">
        <v>2270</v>
      </c>
      <c r="L134" s="95">
        <v>2100</v>
      </c>
      <c r="M134" s="101"/>
      <c r="N134" s="101"/>
      <c r="O134" s="48">
        <f t="shared" ref="O134:O180" si="15">COUNT(G134:N134)</f>
        <v>6</v>
      </c>
      <c r="Q134" s="48">
        <f t="shared" si="11"/>
        <v>130</v>
      </c>
      <c r="R134" s="51" t="s">
        <v>292</v>
      </c>
      <c r="S134" s="50">
        <f t="shared" ref="S134:S180" si="16">D134/$C$2</f>
        <v>192.8702424765994</v>
      </c>
    </row>
    <row r="135" spans="1:19" x14ac:dyDescent="0.25">
      <c r="A135" s="48">
        <v>131</v>
      </c>
      <c r="B135" s="88" t="s">
        <v>294</v>
      </c>
      <c r="C135" s="88" t="s">
        <v>283</v>
      </c>
      <c r="D135" s="89">
        <f t="shared" si="12"/>
        <v>2629.4</v>
      </c>
      <c r="E135" s="99">
        <f t="shared" si="13"/>
        <v>0</v>
      </c>
      <c r="F135" s="99">
        <f t="shared" si="14"/>
        <v>0</v>
      </c>
      <c r="G135" s="104">
        <v>2850</v>
      </c>
      <c r="H135" s="104">
        <v>3060</v>
      </c>
      <c r="I135" s="104">
        <v>2780</v>
      </c>
      <c r="J135" s="108">
        <v>2187</v>
      </c>
      <c r="K135" s="104">
        <v>2270</v>
      </c>
      <c r="L135" s="93"/>
      <c r="M135" s="101"/>
      <c r="N135" s="101"/>
      <c r="O135" s="48">
        <f t="shared" si="15"/>
        <v>5</v>
      </c>
      <c r="Q135" s="48">
        <f t="shared" si="11"/>
        <v>131</v>
      </c>
      <c r="R135" s="51" t="s">
        <v>294</v>
      </c>
      <c r="S135" s="50">
        <f t="shared" si="16"/>
        <v>195.51488102601189</v>
      </c>
    </row>
    <row r="136" spans="1:19" x14ac:dyDescent="0.25">
      <c r="A136" s="48">
        <v>132</v>
      </c>
      <c r="B136" s="88" t="s">
        <v>290</v>
      </c>
      <c r="C136" s="88" t="s">
        <v>283</v>
      </c>
      <c r="D136" s="89">
        <f t="shared" si="12"/>
        <v>2562</v>
      </c>
      <c r="E136" s="99">
        <f t="shared" si="13"/>
        <v>0</v>
      </c>
      <c r="F136" s="99">
        <f t="shared" si="14"/>
        <v>0</v>
      </c>
      <c r="G136" s="104">
        <v>2850</v>
      </c>
      <c r="H136" s="104">
        <v>3185</v>
      </c>
      <c r="I136" s="104">
        <v>2780</v>
      </c>
      <c r="J136" s="108">
        <v>2187</v>
      </c>
      <c r="K136" s="104">
        <v>2270</v>
      </c>
      <c r="L136" s="95">
        <v>2100</v>
      </c>
      <c r="M136" s="101"/>
      <c r="N136" s="101"/>
      <c r="O136" s="48">
        <f t="shared" si="15"/>
        <v>6</v>
      </c>
      <c r="Q136" s="48">
        <f t="shared" ref="Q136:Q180" si="17">A136</f>
        <v>132</v>
      </c>
      <c r="R136" s="51" t="s">
        <v>290</v>
      </c>
      <c r="S136" s="50">
        <f t="shared" si="16"/>
        <v>190.50320422478225</v>
      </c>
    </row>
    <row r="137" spans="1:19" x14ac:dyDescent="0.25">
      <c r="A137" s="48">
        <v>133</v>
      </c>
      <c r="B137" s="88" t="s">
        <v>162</v>
      </c>
      <c r="C137" s="88" t="s">
        <v>163</v>
      </c>
      <c r="D137" s="89" t="e">
        <f t="shared" si="12"/>
        <v>#DIV/0!</v>
      </c>
      <c r="E137" s="99">
        <f t="shared" si="13"/>
        <v>0</v>
      </c>
      <c r="F137" s="99">
        <f t="shared" si="14"/>
        <v>0</v>
      </c>
      <c r="G137" s="95"/>
      <c r="H137" s="95"/>
      <c r="I137" s="95"/>
      <c r="J137" s="95"/>
      <c r="K137" s="95"/>
      <c r="L137" s="95"/>
      <c r="M137" s="95"/>
      <c r="N137" s="95"/>
      <c r="O137" s="48">
        <f t="shared" si="15"/>
        <v>0</v>
      </c>
      <c r="Q137" s="48">
        <f t="shared" si="17"/>
        <v>133</v>
      </c>
      <c r="R137" s="51" t="s">
        <v>162</v>
      </c>
      <c r="S137" s="50" t="e">
        <f t="shared" si="16"/>
        <v>#DIV/0!</v>
      </c>
    </row>
    <row r="138" spans="1:19" x14ac:dyDescent="0.25">
      <c r="A138" s="48">
        <v>134</v>
      </c>
      <c r="B138" s="88" t="s">
        <v>365</v>
      </c>
      <c r="C138" s="88" t="s">
        <v>349</v>
      </c>
      <c r="D138" s="89">
        <f t="shared" si="12"/>
        <v>2620.2285714285713</v>
      </c>
      <c r="E138" s="99">
        <f t="shared" si="13"/>
        <v>0</v>
      </c>
      <c r="F138" s="99">
        <f t="shared" si="14"/>
        <v>2672.6</v>
      </c>
      <c r="G138" s="95">
        <v>2850</v>
      </c>
      <c r="H138" s="95">
        <v>3060</v>
      </c>
      <c r="I138" s="104">
        <v>2780</v>
      </c>
      <c r="J138" s="95">
        <v>2609</v>
      </c>
      <c r="K138" s="104">
        <v>2270</v>
      </c>
      <c r="L138" s="95">
        <v>2100</v>
      </c>
      <c r="M138" s="95"/>
      <c r="N138" s="101">
        <v>230</v>
      </c>
      <c r="O138" s="48">
        <f t="shared" si="15"/>
        <v>7</v>
      </c>
      <c r="Q138" s="48">
        <f t="shared" si="17"/>
        <v>134</v>
      </c>
      <c r="R138" s="51" t="s">
        <v>350</v>
      </c>
      <c r="S138" s="50">
        <f t="shared" si="16"/>
        <v>194.83291907043971</v>
      </c>
    </row>
    <row r="139" spans="1:19" x14ac:dyDescent="0.25">
      <c r="A139" s="48">
        <v>135</v>
      </c>
      <c r="B139" s="88" t="s">
        <v>367</v>
      </c>
      <c r="C139" s="88" t="s">
        <v>366</v>
      </c>
      <c r="D139" s="89">
        <f t="shared" si="12"/>
        <v>2905.06</v>
      </c>
      <c r="E139" s="99">
        <f t="shared" si="13"/>
        <v>0</v>
      </c>
      <c r="F139" s="99">
        <f t="shared" si="14"/>
        <v>3660.2999999999997</v>
      </c>
      <c r="G139" s="94">
        <v>2850</v>
      </c>
      <c r="H139" s="97">
        <v>2965</v>
      </c>
      <c r="I139" s="104">
        <v>2780</v>
      </c>
      <c r="J139" s="93"/>
      <c r="K139" s="104">
        <v>2270</v>
      </c>
      <c r="L139" s="93"/>
      <c r="M139" s="101"/>
      <c r="N139" s="100">
        <v>315</v>
      </c>
      <c r="O139" s="48">
        <f t="shared" si="15"/>
        <v>5</v>
      </c>
      <c r="Q139" s="48">
        <f t="shared" si="17"/>
        <v>135</v>
      </c>
      <c r="R139" s="51" t="s">
        <v>164</v>
      </c>
      <c r="S139" s="50">
        <f t="shared" si="16"/>
        <v>216.01219299970566</v>
      </c>
    </row>
    <row r="140" spans="1:19" x14ac:dyDescent="0.25">
      <c r="A140" s="48">
        <v>136</v>
      </c>
      <c r="B140" s="88" t="s">
        <v>165</v>
      </c>
      <c r="C140" s="88" t="s">
        <v>166</v>
      </c>
      <c r="D140" s="89">
        <f t="shared" si="12"/>
        <v>1655.85</v>
      </c>
      <c r="E140" s="99">
        <f t="shared" si="13"/>
        <v>1626.8</v>
      </c>
      <c r="F140" s="99">
        <f t="shared" si="14"/>
        <v>1684.8999999999999</v>
      </c>
      <c r="G140" s="95"/>
      <c r="H140" s="95"/>
      <c r="I140" s="95"/>
      <c r="J140" s="95"/>
      <c r="K140" s="95"/>
      <c r="L140" s="95"/>
      <c r="M140" s="101">
        <v>140</v>
      </c>
      <c r="N140" s="101">
        <v>145</v>
      </c>
      <c r="O140" s="48">
        <f t="shared" si="15"/>
        <v>2</v>
      </c>
      <c r="Q140" s="48">
        <f t="shared" si="17"/>
        <v>136</v>
      </c>
      <c r="R140" s="51" t="s">
        <v>165</v>
      </c>
      <c r="S140" s="50">
        <f t="shared" si="16"/>
        <v>123.12440699282033</v>
      </c>
    </row>
    <row r="141" spans="1:19" x14ac:dyDescent="0.25">
      <c r="A141" s="48">
        <v>137</v>
      </c>
      <c r="B141" s="88" t="s">
        <v>1</v>
      </c>
      <c r="C141" s="88" t="s">
        <v>70</v>
      </c>
      <c r="D141" s="89">
        <f t="shared" si="12"/>
        <v>4270.3499999999995</v>
      </c>
      <c r="E141" s="99">
        <f t="shared" si="13"/>
        <v>4531.7999999999993</v>
      </c>
      <c r="F141" s="99">
        <f t="shared" si="14"/>
        <v>4008.8999999999996</v>
      </c>
      <c r="G141" s="94"/>
      <c r="H141" s="96"/>
      <c r="I141" s="95"/>
      <c r="J141" s="93"/>
      <c r="K141" s="93"/>
      <c r="L141" s="93"/>
      <c r="M141" s="100">
        <v>390</v>
      </c>
      <c r="N141" s="100">
        <v>345</v>
      </c>
      <c r="O141" s="48">
        <f t="shared" si="15"/>
        <v>2</v>
      </c>
      <c r="Q141" s="48">
        <f t="shared" si="17"/>
        <v>137</v>
      </c>
      <c r="R141" s="51" t="s">
        <v>1</v>
      </c>
      <c r="S141" s="50">
        <f t="shared" si="16"/>
        <v>317.53136540253661</v>
      </c>
    </row>
    <row r="142" spans="1:19" x14ac:dyDescent="0.25">
      <c r="A142" s="48">
        <v>138</v>
      </c>
      <c r="B142" s="88" t="s">
        <v>250</v>
      </c>
      <c r="C142" s="88" t="s">
        <v>167</v>
      </c>
      <c r="D142" s="89">
        <f t="shared" si="12"/>
        <v>3717</v>
      </c>
      <c r="E142" s="99">
        <f t="shared" si="13"/>
        <v>0</v>
      </c>
      <c r="F142" s="99">
        <f t="shared" si="14"/>
        <v>0</v>
      </c>
      <c r="G142" s="97">
        <v>3950</v>
      </c>
      <c r="H142" s="97">
        <v>3675</v>
      </c>
      <c r="I142" s="97">
        <v>3500</v>
      </c>
      <c r="J142" s="106">
        <v>4147</v>
      </c>
      <c r="K142" s="95">
        <v>3550</v>
      </c>
      <c r="L142" s="95">
        <v>3480</v>
      </c>
      <c r="M142" s="102"/>
      <c r="N142" s="101"/>
      <c r="O142" s="48">
        <f t="shared" si="15"/>
        <v>6</v>
      </c>
      <c r="Q142" s="48">
        <f t="shared" si="17"/>
        <v>138</v>
      </c>
      <c r="R142" s="51" t="s">
        <v>250</v>
      </c>
      <c r="S142" s="50">
        <f t="shared" si="16"/>
        <v>276.38579629333162</v>
      </c>
    </row>
    <row r="143" spans="1:19" x14ac:dyDescent="0.25">
      <c r="A143" s="48">
        <v>139</v>
      </c>
      <c r="B143" s="88" t="s">
        <v>39</v>
      </c>
      <c r="C143" s="88" t="s">
        <v>63</v>
      </c>
      <c r="D143" s="89">
        <f t="shared" si="12"/>
        <v>3212.7</v>
      </c>
      <c r="E143" s="99">
        <f t="shared" si="13"/>
        <v>3718.3999999999996</v>
      </c>
      <c r="F143" s="99">
        <f t="shared" si="14"/>
        <v>3137.3999999999996</v>
      </c>
      <c r="G143" s="96"/>
      <c r="H143" s="106"/>
      <c r="I143" s="95"/>
      <c r="J143" s="106">
        <v>4035</v>
      </c>
      <c r="K143" s="95">
        <v>1960</v>
      </c>
      <c r="L143" s="93"/>
      <c r="M143" s="100">
        <v>320</v>
      </c>
      <c r="N143" s="100">
        <v>270</v>
      </c>
      <c r="O143" s="48">
        <f t="shared" si="15"/>
        <v>4</v>
      </c>
      <c r="Q143" s="48">
        <f t="shared" si="17"/>
        <v>139</v>
      </c>
      <c r="R143" s="51" t="s">
        <v>39</v>
      </c>
      <c r="S143" s="50">
        <f t="shared" si="16"/>
        <v>238.88744895119356</v>
      </c>
    </row>
    <row r="144" spans="1:19" x14ac:dyDescent="0.25">
      <c r="A144" s="48">
        <v>140</v>
      </c>
      <c r="B144" s="88" t="s">
        <v>269</v>
      </c>
      <c r="C144" s="88" t="s">
        <v>63</v>
      </c>
      <c r="D144" s="89">
        <f t="shared" si="12"/>
        <v>2380.5</v>
      </c>
      <c r="E144" s="99">
        <f t="shared" si="13"/>
        <v>0</v>
      </c>
      <c r="F144" s="99">
        <f t="shared" si="14"/>
        <v>0</v>
      </c>
      <c r="G144" s="97">
        <v>2550</v>
      </c>
      <c r="H144" s="106">
        <v>2290</v>
      </c>
      <c r="I144" s="97">
        <v>2490</v>
      </c>
      <c r="J144" s="106">
        <v>2413</v>
      </c>
      <c r="K144" s="95">
        <v>2290</v>
      </c>
      <c r="L144" s="95">
        <v>2250</v>
      </c>
      <c r="M144" s="102"/>
      <c r="N144" s="101"/>
      <c r="O144" s="48">
        <f t="shared" si="15"/>
        <v>6</v>
      </c>
      <c r="Q144" s="48">
        <f t="shared" si="17"/>
        <v>140</v>
      </c>
      <c r="R144" s="51" t="s">
        <v>269</v>
      </c>
      <c r="S144" s="50">
        <f t="shared" si="16"/>
        <v>177.00736832829591</v>
      </c>
    </row>
    <row r="145" spans="1:19" x14ac:dyDescent="0.25">
      <c r="A145" s="48">
        <v>141</v>
      </c>
      <c r="B145" s="88" t="s">
        <v>16</v>
      </c>
      <c r="C145" s="88" t="s">
        <v>62</v>
      </c>
      <c r="D145" s="89">
        <f t="shared" si="12"/>
        <v>3632.9499999999994</v>
      </c>
      <c r="E145" s="99">
        <f t="shared" si="13"/>
        <v>4531.7999999999993</v>
      </c>
      <c r="F145" s="99">
        <f t="shared" si="14"/>
        <v>4008.8999999999996</v>
      </c>
      <c r="G145" s="96">
        <v>3500</v>
      </c>
      <c r="H145" s="106"/>
      <c r="I145" s="95"/>
      <c r="J145" s="106">
        <v>3727</v>
      </c>
      <c r="K145" s="95">
        <v>2880</v>
      </c>
      <c r="L145" s="95">
        <v>3150</v>
      </c>
      <c r="M145" s="100">
        <v>390</v>
      </c>
      <c r="N145" s="100">
        <v>345</v>
      </c>
      <c r="O145" s="48">
        <f t="shared" si="15"/>
        <v>6</v>
      </c>
      <c r="Q145" s="48">
        <f t="shared" si="17"/>
        <v>141</v>
      </c>
      <c r="R145" s="51" t="s">
        <v>16</v>
      </c>
      <c r="S145" s="50">
        <f t="shared" si="16"/>
        <v>270.13607173630857</v>
      </c>
    </row>
    <row r="146" spans="1:19" x14ac:dyDescent="0.25">
      <c r="A146" s="48">
        <v>142</v>
      </c>
      <c r="B146" s="88" t="s">
        <v>268</v>
      </c>
      <c r="C146" s="88" t="s">
        <v>62</v>
      </c>
      <c r="D146" s="89">
        <f t="shared" si="12"/>
        <v>3283.75</v>
      </c>
      <c r="E146" s="99">
        <f t="shared" si="13"/>
        <v>0</v>
      </c>
      <c r="F146" s="99">
        <f t="shared" si="14"/>
        <v>0</v>
      </c>
      <c r="G146" s="94"/>
      <c r="H146" s="106">
        <v>3365</v>
      </c>
      <c r="I146" s="97">
        <v>3430</v>
      </c>
      <c r="J146" s="93"/>
      <c r="K146" s="95">
        <v>3190</v>
      </c>
      <c r="L146" s="93">
        <v>3150</v>
      </c>
      <c r="M146" s="102"/>
      <c r="N146" s="101"/>
      <c r="O146" s="48">
        <f t="shared" si="15"/>
        <v>4</v>
      </c>
      <c r="Q146" s="48">
        <f t="shared" si="17"/>
        <v>142</v>
      </c>
      <c r="R146" s="51" t="s">
        <v>268</v>
      </c>
      <c r="S146" s="50">
        <f t="shared" si="16"/>
        <v>244.17052961480434</v>
      </c>
    </row>
    <row r="147" spans="1:19" x14ac:dyDescent="0.25">
      <c r="A147" s="48">
        <v>143</v>
      </c>
      <c r="B147" s="88" t="s">
        <v>312</v>
      </c>
      <c r="C147" s="88" t="s">
        <v>327</v>
      </c>
      <c r="D147" s="89">
        <f t="shared" si="12"/>
        <v>3872.4166666666665</v>
      </c>
      <c r="E147" s="99">
        <f t="shared" si="13"/>
        <v>0</v>
      </c>
      <c r="F147" s="99">
        <f t="shared" si="14"/>
        <v>4357.5</v>
      </c>
      <c r="G147" s="94"/>
      <c r="H147" s="104">
        <v>3920</v>
      </c>
      <c r="I147" s="104">
        <v>3880</v>
      </c>
      <c r="J147" s="93">
        <v>3727</v>
      </c>
      <c r="K147" s="95">
        <v>3700</v>
      </c>
      <c r="L147" s="95">
        <v>3650</v>
      </c>
      <c r="M147" s="102"/>
      <c r="N147" s="102">
        <v>375</v>
      </c>
      <c r="O147" s="48">
        <f t="shared" si="15"/>
        <v>6</v>
      </c>
      <c r="Q147" s="48">
        <f t="shared" si="17"/>
        <v>143</v>
      </c>
      <c r="R147" s="51" t="s">
        <v>312</v>
      </c>
      <c r="S147" s="50">
        <f t="shared" si="16"/>
        <v>287.94214796777925</v>
      </c>
    </row>
    <row r="148" spans="1:19" x14ac:dyDescent="0.25">
      <c r="A148" s="48">
        <v>144</v>
      </c>
      <c r="B148" s="88" t="s">
        <v>359</v>
      </c>
      <c r="C148" s="88" t="s">
        <v>360</v>
      </c>
      <c r="D148" s="89">
        <f t="shared" si="12"/>
        <v>3804.5</v>
      </c>
      <c r="E148" s="99">
        <f t="shared" si="13"/>
        <v>0</v>
      </c>
      <c r="F148" s="99">
        <f t="shared" si="14"/>
        <v>0</v>
      </c>
      <c r="G148" s="97">
        <v>3950</v>
      </c>
      <c r="H148" s="104">
        <v>3920</v>
      </c>
      <c r="I148" s="104">
        <v>3880</v>
      </c>
      <c r="J148" s="93">
        <v>3727</v>
      </c>
      <c r="K148" s="95">
        <v>3700</v>
      </c>
      <c r="L148" s="95">
        <v>3650</v>
      </c>
      <c r="M148" s="102"/>
      <c r="N148" s="101"/>
      <c r="O148" s="48">
        <f t="shared" si="15"/>
        <v>6</v>
      </c>
      <c r="Q148" s="48">
        <f t="shared" si="17"/>
        <v>144</v>
      </c>
      <c r="R148" s="51" t="s">
        <v>359</v>
      </c>
      <c r="S148" s="50">
        <f t="shared" si="16"/>
        <v>282.89205326822173</v>
      </c>
    </row>
    <row r="149" spans="1:19" x14ac:dyDescent="0.25">
      <c r="A149" s="48">
        <v>145</v>
      </c>
      <c r="B149" s="88" t="s">
        <v>168</v>
      </c>
      <c r="C149" s="88" t="s">
        <v>64</v>
      </c>
      <c r="D149" s="89">
        <f t="shared" si="12"/>
        <v>3602.2</v>
      </c>
      <c r="E149" s="99">
        <f t="shared" si="13"/>
        <v>4066.9999999999995</v>
      </c>
      <c r="F149" s="99">
        <f t="shared" si="14"/>
        <v>3137.3999999999996</v>
      </c>
      <c r="G149" s="94"/>
      <c r="H149" s="106"/>
      <c r="I149" s="96"/>
      <c r="J149" s="93"/>
      <c r="K149" s="93"/>
      <c r="L149" s="93"/>
      <c r="M149" s="100">
        <v>350</v>
      </c>
      <c r="N149" s="100">
        <v>270</v>
      </c>
      <c r="O149" s="48">
        <f t="shared" si="15"/>
        <v>2</v>
      </c>
      <c r="Q149" s="48">
        <f t="shared" si="17"/>
        <v>145</v>
      </c>
      <c r="R149" s="51" t="s">
        <v>168</v>
      </c>
      <c r="S149" s="50">
        <f t="shared" si="16"/>
        <v>267.84958714227577</v>
      </c>
    </row>
    <row r="150" spans="1:19" x14ac:dyDescent="0.25">
      <c r="A150" s="48">
        <v>146</v>
      </c>
      <c r="B150" s="88" t="s">
        <v>15</v>
      </c>
      <c r="C150" s="88" t="s">
        <v>64</v>
      </c>
      <c r="D150" s="89">
        <f t="shared" si="12"/>
        <v>2889.4124999999999</v>
      </c>
      <c r="E150" s="99">
        <f t="shared" si="13"/>
        <v>4066.9999999999995</v>
      </c>
      <c r="F150" s="99">
        <f t="shared" si="14"/>
        <v>3660.2999999999997</v>
      </c>
      <c r="G150" s="97">
        <v>2850</v>
      </c>
      <c r="H150" s="106">
        <v>2585</v>
      </c>
      <c r="I150" s="97">
        <v>2780</v>
      </c>
      <c r="J150" s="106">
        <v>2873</v>
      </c>
      <c r="K150" s="95">
        <v>2350</v>
      </c>
      <c r="L150" s="93">
        <v>1950</v>
      </c>
      <c r="M150" s="100">
        <v>350</v>
      </c>
      <c r="N150" s="100">
        <v>315</v>
      </c>
      <c r="O150" s="48">
        <f t="shared" si="15"/>
        <v>8</v>
      </c>
      <c r="Q150" s="48">
        <f t="shared" si="17"/>
        <v>146</v>
      </c>
      <c r="R150" s="51" t="s">
        <v>15</v>
      </c>
      <c r="S150" s="50">
        <f t="shared" si="16"/>
        <v>214.84868835953887</v>
      </c>
    </row>
    <row r="151" spans="1:19" x14ac:dyDescent="0.25">
      <c r="A151" s="48">
        <v>147</v>
      </c>
      <c r="B151" s="88" t="s">
        <v>284</v>
      </c>
      <c r="C151" s="88" t="s">
        <v>285</v>
      </c>
      <c r="D151" s="89">
        <f t="shared" si="12"/>
        <v>2911.55</v>
      </c>
      <c r="E151" s="99">
        <f t="shared" si="13"/>
        <v>4066.9999999999995</v>
      </c>
      <c r="F151" s="99">
        <f t="shared" si="14"/>
        <v>3137.3999999999996</v>
      </c>
      <c r="G151" s="104">
        <v>3200</v>
      </c>
      <c r="H151" s="106">
        <v>2585</v>
      </c>
      <c r="I151" s="104">
        <v>3130</v>
      </c>
      <c r="J151" s="108">
        <v>2873</v>
      </c>
      <c r="K151" s="95">
        <v>2350</v>
      </c>
      <c r="L151" s="95">
        <v>1950</v>
      </c>
      <c r="M151" s="100">
        <v>350</v>
      </c>
      <c r="N151" s="100">
        <v>270</v>
      </c>
      <c r="O151" s="48">
        <f t="shared" si="15"/>
        <v>8</v>
      </c>
      <c r="Q151" s="48">
        <f t="shared" si="17"/>
        <v>147</v>
      </c>
      <c r="R151" s="51" t="s">
        <v>284</v>
      </c>
      <c r="S151" s="50">
        <f t="shared" si="16"/>
        <v>216.49477137418609</v>
      </c>
    </row>
    <row r="152" spans="1:19" x14ac:dyDescent="0.25">
      <c r="A152" s="48">
        <v>148</v>
      </c>
      <c r="B152" s="88" t="s">
        <v>313</v>
      </c>
      <c r="C152" s="88" t="s">
        <v>314</v>
      </c>
      <c r="D152" s="89">
        <f t="shared" si="12"/>
        <v>3104.3</v>
      </c>
      <c r="E152" s="99">
        <f t="shared" si="13"/>
        <v>4066.9999999999995</v>
      </c>
      <c r="F152" s="99">
        <f t="shared" si="14"/>
        <v>3137.3999999999996</v>
      </c>
      <c r="G152" s="107">
        <v>3200</v>
      </c>
      <c r="H152" s="104">
        <v>2780</v>
      </c>
      <c r="I152" s="104">
        <v>3130</v>
      </c>
      <c r="J152" s="108">
        <v>3250</v>
      </c>
      <c r="K152" s="95">
        <v>2720</v>
      </c>
      <c r="L152" s="95">
        <v>2550</v>
      </c>
      <c r="M152" s="100">
        <v>350</v>
      </c>
      <c r="N152" s="100">
        <v>270</v>
      </c>
      <c r="O152" s="48">
        <f t="shared" si="15"/>
        <v>8</v>
      </c>
      <c r="Q152" s="48">
        <f t="shared" si="17"/>
        <v>148</v>
      </c>
      <c r="R152" s="51" t="s">
        <v>313</v>
      </c>
      <c r="S152" s="50">
        <f t="shared" si="16"/>
        <v>230.82712602458687</v>
      </c>
    </row>
    <row r="153" spans="1:19" x14ac:dyDescent="0.25">
      <c r="A153" s="48">
        <v>149</v>
      </c>
      <c r="B153" s="88" t="s">
        <v>270</v>
      </c>
      <c r="C153" s="88" t="s">
        <v>382</v>
      </c>
      <c r="D153" s="89">
        <f t="shared" si="12"/>
        <v>2961.5666666666671</v>
      </c>
      <c r="E153" s="99">
        <f t="shared" si="13"/>
        <v>4066.9999999999995</v>
      </c>
      <c r="F153" s="99">
        <f t="shared" si="14"/>
        <v>3137.3999999999996</v>
      </c>
      <c r="G153" s="97">
        <v>2850</v>
      </c>
      <c r="H153" s="106">
        <v>2585</v>
      </c>
      <c r="I153" s="97">
        <v>2780</v>
      </c>
      <c r="J153" s="93"/>
      <c r="K153" s="95">
        <v>2350</v>
      </c>
      <c r="L153" s="101"/>
      <c r="M153" s="100">
        <v>350</v>
      </c>
      <c r="N153" s="100">
        <v>270</v>
      </c>
      <c r="O153" s="48">
        <f t="shared" si="15"/>
        <v>6</v>
      </c>
      <c r="Q153" s="48">
        <f t="shared" si="17"/>
        <v>149</v>
      </c>
      <c r="R153" s="51" t="s">
        <v>270</v>
      </c>
      <c r="S153" s="50">
        <f t="shared" si="16"/>
        <v>220.21387178973757</v>
      </c>
    </row>
    <row r="154" spans="1:19" x14ac:dyDescent="0.25">
      <c r="A154" s="48">
        <v>150</v>
      </c>
      <c r="B154" s="88" t="s">
        <v>169</v>
      </c>
      <c r="C154" s="88" t="s">
        <v>170</v>
      </c>
      <c r="D154" s="89">
        <f t="shared" si="12"/>
        <v>3208.6</v>
      </c>
      <c r="E154" s="99">
        <f t="shared" si="13"/>
        <v>4066.9999999999995</v>
      </c>
      <c r="F154" s="99">
        <f t="shared" si="14"/>
        <v>3137.3999999999996</v>
      </c>
      <c r="G154" s="97">
        <v>2850</v>
      </c>
      <c r="H154" s="106"/>
      <c r="I154" s="97">
        <v>2780</v>
      </c>
      <c r="J154" s="93"/>
      <c r="K154" s="93"/>
      <c r="L154" s="101"/>
      <c r="M154" s="100">
        <v>350</v>
      </c>
      <c r="N154" s="100">
        <v>270</v>
      </c>
      <c r="O154" s="48">
        <f t="shared" si="15"/>
        <v>4</v>
      </c>
      <c r="Q154" s="48">
        <f t="shared" si="17"/>
        <v>150</v>
      </c>
      <c r="R154" s="51" t="s">
        <v>169</v>
      </c>
      <c r="S154" s="50">
        <f t="shared" si="16"/>
        <v>238.58258433865586</v>
      </c>
    </row>
    <row r="155" spans="1:19" x14ac:dyDescent="0.25">
      <c r="A155" s="48">
        <v>151</v>
      </c>
      <c r="B155" s="88" t="s">
        <v>315</v>
      </c>
      <c r="C155" s="88" t="s">
        <v>316</v>
      </c>
      <c r="D155" s="89">
        <f t="shared" si="12"/>
        <v>3095.2857142857142</v>
      </c>
      <c r="E155" s="99">
        <f t="shared" si="13"/>
        <v>4066.9999999999995</v>
      </c>
      <c r="F155" s="99">
        <f t="shared" si="14"/>
        <v>0</v>
      </c>
      <c r="G155" s="107">
        <v>2850</v>
      </c>
      <c r="H155" s="104">
        <v>3030</v>
      </c>
      <c r="I155" s="97">
        <v>2780</v>
      </c>
      <c r="J155" s="108">
        <v>3250</v>
      </c>
      <c r="K155" s="95">
        <v>2940</v>
      </c>
      <c r="L155" s="95">
        <v>2750</v>
      </c>
      <c r="M155" s="100">
        <v>350</v>
      </c>
      <c r="N155" s="102"/>
      <c r="O155" s="48">
        <f t="shared" si="15"/>
        <v>7</v>
      </c>
      <c r="Q155" s="48">
        <f t="shared" si="17"/>
        <v>151</v>
      </c>
      <c r="R155" s="51" t="s">
        <v>315</v>
      </c>
      <c r="S155" s="50">
        <f t="shared" si="16"/>
        <v>230.15684877541858</v>
      </c>
    </row>
    <row r="156" spans="1:19" x14ac:dyDescent="0.25">
      <c r="A156" s="48">
        <v>152</v>
      </c>
      <c r="B156" s="88" t="s">
        <v>171</v>
      </c>
      <c r="C156" s="88" t="s">
        <v>172</v>
      </c>
      <c r="D156" s="89">
        <f t="shared" si="12"/>
        <v>3096.9124999999999</v>
      </c>
      <c r="E156" s="99">
        <f t="shared" si="13"/>
        <v>4066.9999999999995</v>
      </c>
      <c r="F156" s="99">
        <f t="shared" si="14"/>
        <v>3660.2999999999997</v>
      </c>
      <c r="G156" s="97">
        <v>3100</v>
      </c>
      <c r="H156" s="106">
        <v>2780</v>
      </c>
      <c r="I156" s="112">
        <v>3030</v>
      </c>
      <c r="J156" s="106">
        <v>2873</v>
      </c>
      <c r="K156" s="95">
        <v>2350</v>
      </c>
      <c r="L156" s="95">
        <v>2915</v>
      </c>
      <c r="M156" s="100">
        <v>350</v>
      </c>
      <c r="N156" s="100">
        <v>315</v>
      </c>
      <c r="O156" s="48">
        <f t="shared" si="15"/>
        <v>8</v>
      </c>
      <c r="Q156" s="48">
        <f t="shared" si="17"/>
        <v>152</v>
      </c>
      <c r="R156" s="51" t="s">
        <v>171</v>
      </c>
      <c r="S156" s="50">
        <f t="shared" si="16"/>
        <v>230.27781204284969</v>
      </c>
    </row>
    <row r="157" spans="1:19" ht="14.25" customHeight="1" x14ac:dyDescent="0.25">
      <c r="A157" s="48">
        <v>153</v>
      </c>
      <c r="B157" s="88" t="s">
        <v>33</v>
      </c>
      <c r="C157" s="88" t="s">
        <v>65</v>
      </c>
      <c r="D157" s="89">
        <f t="shared" si="12"/>
        <v>3018.2666666666664</v>
      </c>
      <c r="E157" s="99">
        <f t="shared" si="13"/>
        <v>3137.3999999999996</v>
      </c>
      <c r="F157" s="99">
        <f t="shared" si="14"/>
        <v>3137.3999999999996</v>
      </c>
      <c r="G157" s="96"/>
      <c r="H157" s="106">
        <v>2780</v>
      </c>
      <c r="I157" s="113"/>
      <c r="J157" s="93"/>
      <c r="K157" s="93"/>
      <c r="L157" s="95"/>
      <c r="M157" s="102">
        <v>270</v>
      </c>
      <c r="N157" s="100">
        <v>270</v>
      </c>
      <c r="O157" s="48">
        <f t="shared" si="15"/>
        <v>3</v>
      </c>
      <c r="Q157" s="48">
        <f t="shared" si="17"/>
        <v>153</v>
      </c>
      <c r="R157" s="51" t="s">
        <v>33</v>
      </c>
      <c r="S157" s="50">
        <f t="shared" si="16"/>
        <v>224.42992630946631</v>
      </c>
    </row>
    <row r="158" spans="1:19" x14ac:dyDescent="0.25">
      <c r="A158" s="48">
        <v>154</v>
      </c>
      <c r="B158" s="88" t="s">
        <v>173</v>
      </c>
      <c r="C158" s="88" t="s">
        <v>174</v>
      </c>
      <c r="D158" s="89">
        <f t="shared" si="12"/>
        <v>3122.5374999999999</v>
      </c>
      <c r="E158" s="99">
        <f t="shared" si="13"/>
        <v>4066.9999999999995</v>
      </c>
      <c r="F158" s="99">
        <f t="shared" si="14"/>
        <v>3660.2999999999997</v>
      </c>
      <c r="G158" s="97">
        <v>3200</v>
      </c>
      <c r="H158" s="106">
        <v>2780</v>
      </c>
      <c r="I158" s="112">
        <v>3130</v>
      </c>
      <c r="J158" s="93">
        <v>2873</v>
      </c>
      <c r="K158" s="95">
        <v>2720</v>
      </c>
      <c r="L158" s="95">
        <v>2550</v>
      </c>
      <c r="M158" s="100">
        <v>350</v>
      </c>
      <c r="N158" s="102">
        <v>315</v>
      </c>
      <c r="O158" s="48">
        <f t="shared" si="15"/>
        <v>8</v>
      </c>
      <c r="Q158" s="48">
        <f t="shared" si="17"/>
        <v>154</v>
      </c>
      <c r="R158" s="51" t="s">
        <v>173</v>
      </c>
      <c r="S158" s="50">
        <f t="shared" si="16"/>
        <v>232.18321587121036</v>
      </c>
    </row>
    <row r="159" spans="1:19" x14ac:dyDescent="0.25">
      <c r="A159" s="48">
        <v>155</v>
      </c>
      <c r="B159" s="88" t="s">
        <v>175</v>
      </c>
      <c r="C159" s="88" t="s">
        <v>176</v>
      </c>
      <c r="D159" s="89">
        <f t="shared" si="12"/>
        <v>2665</v>
      </c>
      <c r="E159" s="99">
        <f t="shared" si="13"/>
        <v>0</v>
      </c>
      <c r="F159" s="99">
        <f t="shared" si="14"/>
        <v>0</v>
      </c>
      <c r="G159" s="96"/>
      <c r="H159" s="106">
        <v>2780</v>
      </c>
      <c r="I159" s="93"/>
      <c r="J159" s="93"/>
      <c r="K159" s="95"/>
      <c r="L159" s="95">
        <v>2550</v>
      </c>
      <c r="M159" s="102"/>
      <c r="N159" s="102"/>
      <c r="O159" s="48">
        <f t="shared" si="15"/>
        <v>2</v>
      </c>
      <c r="Q159" s="48">
        <f t="shared" si="17"/>
        <v>155</v>
      </c>
      <c r="R159" s="51" t="s">
        <v>175</v>
      </c>
      <c r="S159" s="50">
        <f t="shared" si="16"/>
        <v>198.16199814951003</v>
      </c>
    </row>
    <row r="160" spans="1:19" x14ac:dyDescent="0.25">
      <c r="A160" s="48">
        <v>156</v>
      </c>
      <c r="B160" s="88" t="s">
        <v>379</v>
      </c>
      <c r="C160" s="88" t="s">
        <v>65</v>
      </c>
      <c r="D160" s="89">
        <f t="shared" si="12"/>
        <v>3115</v>
      </c>
      <c r="E160" s="99">
        <f t="shared" si="13"/>
        <v>0</v>
      </c>
      <c r="F160" s="99">
        <f t="shared" si="14"/>
        <v>0</v>
      </c>
      <c r="G160" s="107">
        <v>3400</v>
      </c>
      <c r="H160" s="104">
        <v>3030</v>
      </c>
      <c r="I160" s="112">
        <v>3320</v>
      </c>
      <c r="J160" s="93">
        <v>3250</v>
      </c>
      <c r="K160" s="95">
        <v>2940</v>
      </c>
      <c r="L160" s="93">
        <v>2750</v>
      </c>
      <c r="M160" s="102"/>
      <c r="N160" s="102"/>
      <c r="O160" s="48">
        <f t="shared" si="15"/>
        <v>6</v>
      </c>
      <c r="Q160" s="48">
        <f t="shared" si="17"/>
        <v>156</v>
      </c>
      <c r="R160" s="51" t="s">
        <v>317</v>
      </c>
      <c r="S160" s="50">
        <f t="shared" si="16"/>
        <v>231.62274830608769</v>
      </c>
    </row>
    <row r="161" spans="1:19" x14ac:dyDescent="0.25">
      <c r="A161" s="48">
        <v>157</v>
      </c>
      <c r="B161" s="88" t="s">
        <v>177</v>
      </c>
      <c r="C161" s="88" t="s">
        <v>178</v>
      </c>
      <c r="D161" s="89">
        <f t="shared" si="12"/>
        <v>2924.05</v>
      </c>
      <c r="E161" s="99">
        <f t="shared" si="13"/>
        <v>4066.9999999999995</v>
      </c>
      <c r="F161" s="99">
        <f t="shared" si="14"/>
        <v>3137.3999999999996</v>
      </c>
      <c r="G161" s="97">
        <v>2850</v>
      </c>
      <c r="H161" s="106">
        <v>2585</v>
      </c>
      <c r="I161" s="112">
        <v>2780</v>
      </c>
      <c r="J161" s="93">
        <v>2873</v>
      </c>
      <c r="K161" s="95">
        <v>2350</v>
      </c>
      <c r="L161" s="95">
        <v>2750</v>
      </c>
      <c r="M161" s="100">
        <v>350</v>
      </c>
      <c r="N161" s="100">
        <v>270</v>
      </c>
      <c r="O161" s="48">
        <f t="shared" si="15"/>
        <v>8</v>
      </c>
      <c r="Q161" s="48">
        <f t="shared" si="17"/>
        <v>157</v>
      </c>
      <c r="R161" s="51" t="s">
        <v>177</v>
      </c>
      <c r="S161" s="50">
        <f t="shared" si="16"/>
        <v>217.42423665631324</v>
      </c>
    </row>
    <row r="162" spans="1:19" x14ac:dyDescent="0.25">
      <c r="A162" s="48">
        <v>158</v>
      </c>
      <c r="B162" s="88" t="s">
        <v>28</v>
      </c>
      <c r="C162" s="88" t="s">
        <v>66</v>
      </c>
      <c r="D162" s="89">
        <f t="shared" si="12"/>
        <v>3427.8999999999996</v>
      </c>
      <c r="E162" s="99">
        <f t="shared" si="13"/>
        <v>3718.3999999999996</v>
      </c>
      <c r="F162" s="99">
        <f t="shared" si="14"/>
        <v>3137.3999999999996</v>
      </c>
      <c r="G162" s="96"/>
      <c r="H162" s="96"/>
      <c r="I162" s="113"/>
      <c r="J162" s="93"/>
      <c r="K162" s="93"/>
      <c r="L162" s="95"/>
      <c r="M162" s="102">
        <v>320</v>
      </c>
      <c r="N162" s="100">
        <v>270</v>
      </c>
      <c r="O162" s="48">
        <f t="shared" si="15"/>
        <v>2</v>
      </c>
      <c r="Q162" s="48">
        <f t="shared" si="17"/>
        <v>158</v>
      </c>
      <c r="R162" s="51" t="s">
        <v>28</v>
      </c>
      <c r="S162" s="50">
        <f t="shared" si="16"/>
        <v>254.88912324829468</v>
      </c>
    </row>
    <row r="163" spans="1:19" x14ac:dyDescent="0.25">
      <c r="A163" s="48">
        <v>159</v>
      </c>
      <c r="B163" s="88" t="s">
        <v>35</v>
      </c>
      <c r="C163" s="88" t="s">
        <v>67</v>
      </c>
      <c r="D163" s="89">
        <f t="shared" si="12"/>
        <v>3427.8999999999996</v>
      </c>
      <c r="E163" s="99">
        <f t="shared" si="13"/>
        <v>3718.3999999999996</v>
      </c>
      <c r="F163" s="99">
        <f t="shared" si="14"/>
        <v>3137.3999999999996</v>
      </c>
      <c r="G163" s="96"/>
      <c r="H163" s="96"/>
      <c r="I163" s="113"/>
      <c r="J163" s="93"/>
      <c r="K163" s="93"/>
      <c r="L163" s="95"/>
      <c r="M163" s="102">
        <v>320</v>
      </c>
      <c r="N163" s="100">
        <v>270</v>
      </c>
      <c r="O163" s="48">
        <f t="shared" si="15"/>
        <v>2</v>
      </c>
      <c r="Q163" s="48">
        <f t="shared" si="17"/>
        <v>159</v>
      </c>
      <c r="R163" s="51" t="s">
        <v>35</v>
      </c>
      <c r="S163" s="50">
        <f t="shared" si="16"/>
        <v>254.88912324829468</v>
      </c>
    </row>
    <row r="164" spans="1:19" x14ac:dyDescent="0.25">
      <c r="A164" s="48">
        <v>160</v>
      </c>
      <c r="B164" s="88" t="s">
        <v>318</v>
      </c>
      <c r="C164" s="88" t="s">
        <v>319</v>
      </c>
      <c r="D164" s="89">
        <f>SUM(E164:L164)/O164</f>
        <v>4446</v>
      </c>
      <c r="E164" s="99">
        <f t="shared" si="13"/>
        <v>0</v>
      </c>
      <c r="F164" s="99">
        <f t="shared" si="14"/>
        <v>0</v>
      </c>
      <c r="G164" s="96"/>
      <c r="H164" s="96"/>
      <c r="I164" s="104"/>
      <c r="J164" s="106">
        <v>4446</v>
      </c>
      <c r="K164" s="93"/>
      <c r="L164" s="95"/>
      <c r="M164" s="102"/>
      <c r="N164" s="102"/>
      <c r="O164" s="48">
        <f t="shared" si="15"/>
        <v>1</v>
      </c>
      <c r="Q164" s="48">
        <f t="shared" si="17"/>
        <v>160</v>
      </c>
      <c r="R164" s="51" t="s">
        <v>318</v>
      </c>
      <c r="S164" s="50">
        <f t="shared" si="16"/>
        <v>330.59221154698747</v>
      </c>
    </row>
    <row r="165" spans="1:19" x14ac:dyDescent="0.25">
      <c r="A165" s="48">
        <v>161</v>
      </c>
      <c r="B165" s="88" t="s">
        <v>184</v>
      </c>
      <c r="C165" s="88" t="s">
        <v>185</v>
      </c>
      <c r="D165" s="89">
        <f t="shared" si="12"/>
        <v>4750.3500000000004</v>
      </c>
      <c r="E165" s="99">
        <f t="shared" si="13"/>
        <v>0</v>
      </c>
      <c r="F165" s="99">
        <f t="shared" si="14"/>
        <v>5054.7</v>
      </c>
      <c r="G165" s="96"/>
      <c r="H165" s="96"/>
      <c r="I165" s="104"/>
      <c r="J165" s="108">
        <v>4446</v>
      </c>
      <c r="K165" s="93"/>
      <c r="L165" s="95"/>
      <c r="M165" s="102"/>
      <c r="N165" s="102">
        <v>435</v>
      </c>
      <c r="O165" s="48">
        <f t="shared" si="15"/>
        <v>2</v>
      </c>
      <c r="Q165" s="48">
        <f t="shared" si="17"/>
        <v>161</v>
      </c>
      <c r="R165" s="51" t="s">
        <v>184</v>
      </c>
      <c r="S165" s="50">
        <f t="shared" si="16"/>
        <v>353.22283223621952</v>
      </c>
    </row>
    <row r="166" spans="1:19" x14ac:dyDescent="0.25">
      <c r="A166" s="48">
        <v>162</v>
      </c>
      <c r="B166" s="88" t="s">
        <v>179</v>
      </c>
      <c r="C166" s="88" t="s">
        <v>180</v>
      </c>
      <c r="D166" s="89">
        <f t="shared" si="12"/>
        <v>3718.3999999999996</v>
      </c>
      <c r="E166" s="99">
        <f t="shared" si="13"/>
        <v>3718.3999999999996</v>
      </c>
      <c r="F166" s="99">
        <f t="shared" si="14"/>
        <v>0</v>
      </c>
      <c r="G166" s="96"/>
      <c r="H166" s="96"/>
      <c r="I166" s="104"/>
      <c r="J166" s="93"/>
      <c r="K166" s="93"/>
      <c r="L166" s="95"/>
      <c r="M166" s="102">
        <v>320</v>
      </c>
      <c r="N166" s="102"/>
      <c r="O166" s="48">
        <f t="shared" si="15"/>
        <v>1</v>
      </c>
      <c r="Q166" s="48">
        <f t="shared" si="17"/>
        <v>162</v>
      </c>
      <c r="R166" s="51" t="s">
        <v>179</v>
      </c>
      <c r="S166" s="50">
        <f t="shared" si="16"/>
        <v>276.48989640492982</v>
      </c>
    </row>
    <row r="167" spans="1:19" x14ac:dyDescent="0.25">
      <c r="A167" s="48">
        <v>163</v>
      </c>
      <c r="B167" s="88" t="s">
        <v>181</v>
      </c>
      <c r="C167" s="88" t="s">
        <v>66</v>
      </c>
      <c r="D167" s="89">
        <f t="shared" si="12"/>
        <v>3137.3999999999996</v>
      </c>
      <c r="E167" s="99">
        <f t="shared" si="13"/>
        <v>0</v>
      </c>
      <c r="F167" s="99">
        <f t="shared" si="14"/>
        <v>3137.3999999999996</v>
      </c>
      <c r="G167" s="96"/>
      <c r="H167" s="96"/>
      <c r="I167" s="104"/>
      <c r="J167" s="93"/>
      <c r="K167" s="93"/>
      <c r="L167" s="95"/>
      <c r="M167" s="95"/>
      <c r="N167" s="100">
        <v>270</v>
      </c>
      <c r="O167" s="48">
        <f t="shared" si="15"/>
        <v>1</v>
      </c>
      <c r="Q167" s="48">
        <f t="shared" si="17"/>
        <v>163</v>
      </c>
      <c r="R167" s="51" t="s">
        <v>181</v>
      </c>
      <c r="S167" s="50">
        <f t="shared" si="16"/>
        <v>233.28835009165954</v>
      </c>
    </row>
    <row r="168" spans="1:19" x14ac:dyDescent="0.25">
      <c r="A168" s="48">
        <v>164</v>
      </c>
      <c r="B168" s="88" t="s">
        <v>182</v>
      </c>
      <c r="C168" s="88" t="s">
        <v>183</v>
      </c>
      <c r="D168" s="89" t="e">
        <f t="shared" si="12"/>
        <v>#DIV/0!</v>
      </c>
      <c r="E168" s="99">
        <f t="shared" si="13"/>
        <v>0</v>
      </c>
      <c r="F168" s="99">
        <f t="shared" si="14"/>
        <v>0</v>
      </c>
      <c r="G168" s="96"/>
      <c r="H168" s="96"/>
      <c r="I168" s="104"/>
      <c r="J168" s="93"/>
      <c r="K168" s="93"/>
      <c r="L168" s="95"/>
      <c r="M168" s="102"/>
      <c r="N168" s="102"/>
      <c r="O168" s="48">
        <f t="shared" si="15"/>
        <v>0</v>
      </c>
      <c r="Q168" s="48">
        <f t="shared" si="17"/>
        <v>164</v>
      </c>
      <c r="R168" s="51" t="s">
        <v>182</v>
      </c>
      <c r="S168" s="50" t="e">
        <f t="shared" si="16"/>
        <v>#DIV/0!</v>
      </c>
    </row>
    <row r="169" spans="1:19" x14ac:dyDescent="0.25">
      <c r="A169" s="48">
        <v>165</v>
      </c>
      <c r="B169" s="88" t="s">
        <v>375</v>
      </c>
      <c r="C169" s="88" t="s">
        <v>376</v>
      </c>
      <c r="D169" s="89">
        <f>SUM(E169:L169)/O169</f>
        <v>3988.3333333333335</v>
      </c>
      <c r="E169" s="99">
        <f t="shared" si="13"/>
        <v>0</v>
      </c>
      <c r="F169" s="99">
        <f t="shared" si="14"/>
        <v>0</v>
      </c>
      <c r="G169" s="96"/>
      <c r="H169" s="104">
        <v>5085</v>
      </c>
      <c r="I169" s="104"/>
      <c r="J169" s="93"/>
      <c r="K169" s="95">
        <v>3180</v>
      </c>
      <c r="L169" s="95">
        <v>3700</v>
      </c>
      <c r="M169" s="102"/>
      <c r="N169" s="102"/>
      <c r="O169" s="48">
        <f t="shared" si="15"/>
        <v>3</v>
      </c>
      <c r="Q169" s="48">
        <f t="shared" si="17"/>
        <v>165</v>
      </c>
      <c r="R169" s="51" t="s">
        <v>377</v>
      </c>
      <c r="S169" s="50">
        <f t="shared" si="16"/>
        <v>296.56138935070516</v>
      </c>
    </row>
    <row r="170" spans="1:19" x14ac:dyDescent="0.25">
      <c r="A170" s="48">
        <v>166</v>
      </c>
      <c r="B170" s="88"/>
      <c r="C170" s="88"/>
      <c r="D170" s="89"/>
      <c r="E170" s="99">
        <f t="shared" ref="E170:F180" si="18">M170*$C$1</f>
        <v>0</v>
      </c>
      <c r="F170" s="99">
        <f t="shared" si="18"/>
        <v>0</v>
      </c>
      <c r="G170" s="97"/>
      <c r="H170" s="98"/>
      <c r="I170" s="98"/>
      <c r="J170" s="98"/>
      <c r="K170" s="98"/>
      <c r="L170" s="98"/>
      <c r="M170" s="103"/>
      <c r="N170" s="103"/>
      <c r="O170" s="48">
        <f t="shared" si="15"/>
        <v>0</v>
      </c>
      <c r="Q170" s="48">
        <f t="shared" si="17"/>
        <v>166</v>
      </c>
      <c r="R170" s="51"/>
      <c r="S170" s="50">
        <f t="shared" si="16"/>
        <v>0</v>
      </c>
    </row>
    <row r="171" spans="1:19" x14ac:dyDescent="0.25">
      <c r="A171" s="48">
        <v>167</v>
      </c>
      <c r="B171" s="88"/>
      <c r="C171" s="88"/>
      <c r="D171" s="89"/>
      <c r="E171" s="99">
        <f t="shared" si="18"/>
        <v>0</v>
      </c>
      <c r="F171" s="99">
        <f t="shared" ref="F171:F180" si="19">N171*$C$1</f>
        <v>0</v>
      </c>
      <c r="G171" s="98"/>
      <c r="H171" s="98"/>
      <c r="I171" s="98"/>
      <c r="J171" s="98"/>
      <c r="K171" s="98"/>
      <c r="L171" s="98"/>
      <c r="M171" s="103"/>
      <c r="N171" s="103"/>
      <c r="O171" s="48">
        <f t="shared" si="15"/>
        <v>0</v>
      </c>
      <c r="Q171" s="48">
        <f t="shared" si="17"/>
        <v>167</v>
      </c>
      <c r="R171" s="51"/>
      <c r="S171" s="50">
        <f t="shared" si="16"/>
        <v>0</v>
      </c>
    </row>
    <row r="172" spans="1:19" x14ac:dyDescent="0.25">
      <c r="A172" s="48">
        <v>168</v>
      </c>
      <c r="B172" s="88"/>
      <c r="C172" s="88"/>
      <c r="D172" s="89"/>
      <c r="E172" s="99">
        <f t="shared" si="18"/>
        <v>0</v>
      </c>
      <c r="F172" s="99">
        <f t="shared" si="19"/>
        <v>0</v>
      </c>
      <c r="G172" s="98"/>
      <c r="H172" s="98"/>
      <c r="I172" s="98"/>
      <c r="J172" s="98"/>
      <c r="K172" s="98"/>
      <c r="L172" s="98"/>
      <c r="M172" s="103"/>
      <c r="N172" s="103"/>
      <c r="O172" s="48">
        <f t="shared" si="15"/>
        <v>0</v>
      </c>
      <c r="Q172" s="48">
        <f t="shared" si="17"/>
        <v>168</v>
      </c>
      <c r="R172" s="51"/>
      <c r="S172" s="50">
        <f t="shared" si="16"/>
        <v>0</v>
      </c>
    </row>
    <row r="173" spans="1:19" x14ac:dyDescent="0.25">
      <c r="A173" s="48">
        <v>169</v>
      </c>
      <c r="B173" s="88"/>
      <c r="C173" s="88"/>
      <c r="D173" s="89"/>
      <c r="E173" s="99">
        <f t="shared" si="18"/>
        <v>0</v>
      </c>
      <c r="F173" s="99">
        <f t="shared" si="19"/>
        <v>0</v>
      </c>
      <c r="G173" s="98"/>
      <c r="H173" s="98"/>
      <c r="I173" s="98"/>
      <c r="J173" s="98"/>
      <c r="K173" s="98"/>
      <c r="L173" s="98"/>
      <c r="M173" s="103"/>
      <c r="N173" s="103"/>
      <c r="O173" s="48">
        <f t="shared" si="15"/>
        <v>0</v>
      </c>
      <c r="Q173" s="48">
        <f t="shared" si="17"/>
        <v>169</v>
      </c>
      <c r="R173" s="51"/>
      <c r="S173" s="50">
        <f t="shared" si="16"/>
        <v>0</v>
      </c>
    </row>
    <row r="174" spans="1:19" x14ac:dyDescent="0.25">
      <c r="A174" s="48">
        <v>170</v>
      </c>
      <c r="B174" s="88"/>
      <c r="C174" s="88"/>
      <c r="D174" s="89"/>
      <c r="E174" s="99">
        <f t="shared" si="18"/>
        <v>0</v>
      </c>
      <c r="F174" s="99">
        <f t="shared" si="19"/>
        <v>0</v>
      </c>
      <c r="G174" s="98"/>
      <c r="H174" s="98"/>
      <c r="I174" s="98"/>
      <c r="J174" s="98"/>
      <c r="K174" s="98"/>
      <c r="L174" s="98"/>
      <c r="M174" s="103"/>
      <c r="N174" s="103"/>
      <c r="O174" s="48">
        <f t="shared" si="15"/>
        <v>0</v>
      </c>
      <c r="Q174" s="48">
        <f t="shared" si="17"/>
        <v>170</v>
      </c>
      <c r="R174" s="51"/>
      <c r="S174" s="50">
        <f t="shared" si="16"/>
        <v>0</v>
      </c>
    </row>
    <row r="175" spans="1:19" x14ac:dyDescent="0.25">
      <c r="A175" s="48">
        <v>171</v>
      </c>
      <c r="B175" s="88"/>
      <c r="C175" s="88"/>
      <c r="D175" s="89"/>
      <c r="E175" s="99">
        <f t="shared" si="18"/>
        <v>0</v>
      </c>
      <c r="F175" s="99">
        <f t="shared" si="19"/>
        <v>0</v>
      </c>
      <c r="G175" s="98"/>
      <c r="H175" s="98"/>
      <c r="I175" s="98"/>
      <c r="J175" s="98"/>
      <c r="K175" s="98"/>
      <c r="L175" s="98"/>
      <c r="M175" s="103"/>
      <c r="N175" s="103"/>
      <c r="O175" s="48">
        <f t="shared" si="15"/>
        <v>0</v>
      </c>
      <c r="Q175" s="48">
        <f t="shared" si="17"/>
        <v>171</v>
      </c>
      <c r="R175" s="51"/>
      <c r="S175" s="50">
        <f t="shared" si="16"/>
        <v>0</v>
      </c>
    </row>
    <row r="176" spans="1:19" x14ac:dyDescent="0.25">
      <c r="A176" s="48">
        <v>172</v>
      </c>
      <c r="B176" s="88"/>
      <c r="C176" s="88"/>
      <c r="D176" s="89"/>
      <c r="E176" s="99">
        <f t="shared" si="18"/>
        <v>0</v>
      </c>
      <c r="F176" s="99">
        <f t="shared" si="19"/>
        <v>0</v>
      </c>
      <c r="G176" s="98"/>
      <c r="H176" s="98"/>
      <c r="I176" s="98"/>
      <c r="J176" s="98"/>
      <c r="K176" s="98"/>
      <c r="L176" s="98"/>
      <c r="M176" s="103"/>
      <c r="N176" s="103"/>
      <c r="O176" s="48">
        <f t="shared" si="15"/>
        <v>0</v>
      </c>
      <c r="Q176" s="48">
        <f t="shared" si="17"/>
        <v>172</v>
      </c>
      <c r="R176" s="51"/>
      <c r="S176" s="50">
        <f t="shared" si="16"/>
        <v>0</v>
      </c>
    </row>
    <row r="177" spans="1:19" x14ac:dyDescent="0.25">
      <c r="A177" s="48">
        <v>173</v>
      </c>
      <c r="B177" s="88"/>
      <c r="C177" s="88"/>
      <c r="D177" s="89"/>
      <c r="E177" s="99">
        <f t="shared" si="18"/>
        <v>0</v>
      </c>
      <c r="F177" s="99">
        <f t="shared" si="19"/>
        <v>0</v>
      </c>
      <c r="G177" s="98"/>
      <c r="H177" s="98"/>
      <c r="I177" s="98"/>
      <c r="J177" s="98"/>
      <c r="K177" s="98"/>
      <c r="L177" s="98"/>
      <c r="M177" s="103"/>
      <c r="N177" s="103"/>
      <c r="O177" s="48">
        <f t="shared" si="15"/>
        <v>0</v>
      </c>
      <c r="Q177" s="48">
        <f t="shared" si="17"/>
        <v>173</v>
      </c>
      <c r="R177" s="51"/>
      <c r="S177" s="50">
        <f t="shared" si="16"/>
        <v>0</v>
      </c>
    </row>
    <row r="178" spans="1:19" x14ac:dyDescent="0.25">
      <c r="A178" s="48">
        <v>174</v>
      </c>
      <c r="B178" s="88"/>
      <c r="C178" s="88"/>
      <c r="D178" s="89"/>
      <c r="E178" s="99">
        <f t="shared" si="18"/>
        <v>0</v>
      </c>
      <c r="F178" s="99">
        <f t="shared" si="19"/>
        <v>0</v>
      </c>
      <c r="G178" s="98"/>
      <c r="H178" s="98"/>
      <c r="I178" s="98"/>
      <c r="J178" s="98"/>
      <c r="K178" s="98"/>
      <c r="L178" s="98"/>
      <c r="M178" s="103"/>
      <c r="N178" s="103"/>
      <c r="O178" s="48">
        <f t="shared" si="15"/>
        <v>0</v>
      </c>
      <c r="Q178" s="48">
        <f t="shared" si="17"/>
        <v>174</v>
      </c>
      <c r="R178" s="51"/>
      <c r="S178" s="50">
        <f t="shared" si="16"/>
        <v>0</v>
      </c>
    </row>
    <row r="179" spans="1:19" x14ac:dyDescent="0.25">
      <c r="A179" s="48">
        <v>175</v>
      </c>
      <c r="B179" s="88"/>
      <c r="C179" s="88"/>
      <c r="D179" s="89"/>
      <c r="E179" s="99">
        <f t="shared" si="18"/>
        <v>0</v>
      </c>
      <c r="F179" s="99">
        <f t="shared" si="19"/>
        <v>0</v>
      </c>
      <c r="G179" s="98"/>
      <c r="H179" s="98"/>
      <c r="I179" s="98"/>
      <c r="J179" s="98"/>
      <c r="K179" s="98"/>
      <c r="L179" s="98"/>
      <c r="M179" s="103"/>
      <c r="N179" s="103"/>
      <c r="O179" s="48">
        <f t="shared" si="15"/>
        <v>0</v>
      </c>
      <c r="Q179" s="48">
        <f t="shared" si="17"/>
        <v>175</v>
      </c>
      <c r="R179" s="88"/>
      <c r="S179" s="50">
        <f t="shared" si="16"/>
        <v>0</v>
      </c>
    </row>
    <row r="180" spans="1:19" x14ac:dyDescent="0.25">
      <c r="A180" s="48">
        <v>176</v>
      </c>
      <c r="B180" s="88"/>
      <c r="C180" s="88"/>
      <c r="D180" s="89"/>
      <c r="E180" s="99">
        <f t="shared" si="18"/>
        <v>0</v>
      </c>
      <c r="F180" s="99">
        <f t="shared" si="19"/>
        <v>0</v>
      </c>
      <c r="G180" s="98"/>
      <c r="H180" s="98"/>
      <c r="I180" s="98"/>
      <c r="J180" s="98"/>
      <c r="K180" s="98"/>
      <c r="L180" s="98"/>
      <c r="M180" s="103"/>
      <c r="N180" s="103"/>
      <c r="O180" s="48">
        <f t="shared" si="15"/>
        <v>0</v>
      </c>
      <c r="Q180" s="48">
        <f t="shared" si="17"/>
        <v>176</v>
      </c>
      <c r="R180" s="88"/>
      <c r="S180" s="50">
        <f t="shared" si="16"/>
        <v>0</v>
      </c>
    </row>
    <row r="181" spans="1:19" x14ac:dyDescent="0.25">
      <c r="O181" s="48"/>
    </row>
  </sheetData>
  <sortState xmlns:xlrd2="http://schemas.microsoft.com/office/spreadsheetml/2017/richdata2" ref="B5:S168">
    <sortCondition ref="B5:B168"/>
  </sortState>
  <pageMargins left="0.7" right="0.7" top="1.1437007874015748" bottom="1.1437007874015748" header="0.75" footer="0.75"/>
  <pageSetup paperSize="9" fitToWidth="0" fitToHeight="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2:H40"/>
  <sheetViews>
    <sheetView workbookViewId="0">
      <selection activeCell="N25" sqref="N25"/>
    </sheetView>
  </sheetViews>
  <sheetFormatPr defaultRowHeight="14.25" x14ac:dyDescent="0.2"/>
  <cols>
    <col min="1" max="1" width="1.625" customWidth="1"/>
    <col min="2" max="2" width="5.125" customWidth="1"/>
    <col min="3" max="3" width="23.625" customWidth="1"/>
    <col min="4" max="4" width="12" customWidth="1"/>
    <col min="5" max="5" width="6.875" customWidth="1"/>
    <col min="6" max="6" width="7.875" bestFit="1" customWidth="1"/>
    <col min="7" max="7" width="21.125" customWidth="1"/>
  </cols>
  <sheetData>
    <row r="2" spans="1:8" ht="23.25" x14ac:dyDescent="0.35">
      <c r="A2" s="7"/>
      <c r="B2" s="8" t="s">
        <v>213</v>
      </c>
      <c r="C2" s="7"/>
      <c r="D2" s="7"/>
      <c r="E2" s="7"/>
      <c r="F2" s="7"/>
      <c r="G2" s="7"/>
      <c r="H2" s="7"/>
    </row>
    <row r="4" spans="1:8" x14ac:dyDescent="0.2">
      <c r="B4" t="s">
        <v>241</v>
      </c>
    </row>
    <row r="6" spans="1:8" ht="18.75" x14ac:dyDescent="0.3">
      <c r="A6" s="9"/>
      <c r="B6" s="10" t="s">
        <v>214</v>
      </c>
      <c r="C6" s="9"/>
      <c r="D6" s="9"/>
      <c r="E6" s="9"/>
      <c r="F6" s="9"/>
      <c r="G6" s="9"/>
    </row>
    <row r="7" spans="1:8" x14ac:dyDescent="0.2">
      <c r="C7" s="11" t="s">
        <v>242</v>
      </c>
      <c r="D7" s="12">
        <f>EUR</f>
        <v>11.62</v>
      </c>
      <c r="E7" t="s">
        <v>215</v>
      </c>
      <c r="F7" s="13"/>
    </row>
    <row r="8" spans="1:8" x14ac:dyDescent="0.2">
      <c r="C8" s="11" t="s">
        <v>216</v>
      </c>
      <c r="D8" s="121" t="s">
        <v>2</v>
      </c>
      <c r="E8" s="122"/>
      <c r="F8" s="122"/>
      <c r="G8" s="123"/>
    </row>
    <row r="9" spans="1:8" x14ac:dyDescent="0.2">
      <c r="C9" s="14" t="s">
        <v>217</v>
      </c>
      <c r="D9" s="52">
        <f>VLOOKUP(D8,Formler!B5:D404,3,)</f>
        <v>3191.16</v>
      </c>
      <c r="E9" t="s">
        <v>215</v>
      </c>
    </row>
    <row r="10" spans="1:8" x14ac:dyDescent="0.2">
      <c r="C10" s="14" t="s">
        <v>218</v>
      </c>
      <c r="D10" s="15">
        <f>13/PI()</f>
        <v>4.1380285203892786</v>
      </c>
      <c r="E10" t="s">
        <v>219</v>
      </c>
    </row>
    <row r="11" spans="1:8" x14ac:dyDescent="0.2">
      <c r="C11" s="14" t="s">
        <v>220</v>
      </c>
      <c r="D11" s="15">
        <f>PI()*(diam1214/2)*(diam1214/2)</f>
        <v>13.448592691265153</v>
      </c>
      <c r="E11" t="s">
        <v>243</v>
      </c>
    </row>
    <row r="12" spans="1:8" x14ac:dyDescent="0.2">
      <c r="C12" s="14" t="s">
        <v>244</v>
      </c>
      <c r="D12" s="15">
        <f>basvärde/area1214</f>
        <v>237.28579437703209</v>
      </c>
      <c r="E12" t="s">
        <v>215</v>
      </c>
    </row>
    <row r="13" spans="1:8" x14ac:dyDescent="0.2">
      <c r="B13" s="16" t="s">
        <v>221</v>
      </c>
    </row>
    <row r="14" spans="1:8" x14ac:dyDescent="0.2">
      <c r="C14" s="14" t="s">
        <v>222</v>
      </c>
      <c r="D14" s="21">
        <v>95</v>
      </c>
      <c r="E14" t="s">
        <v>219</v>
      </c>
    </row>
    <row r="15" spans="1:8" x14ac:dyDescent="0.2">
      <c r="C15" s="14" t="s">
        <v>223</v>
      </c>
      <c r="D15" s="15">
        <f>(Stamomkrets*Stamomkrets)/(4*PI())</f>
        <v>718.18668070217768</v>
      </c>
      <c r="E15" t="s">
        <v>243</v>
      </c>
    </row>
    <row r="16" spans="1:8" ht="15" x14ac:dyDescent="0.25">
      <c r="C16" s="14" t="s">
        <v>224</v>
      </c>
      <c r="D16" s="17">
        <f>kvadratcmpris*Area</f>
        <v>170415.49704142014</v>
      </c>
      <c r="E16" t="s">
        <v>215</v>
      </c>
    </row>
    <row r="18" spans="1:7" ht="18.75" x14ac:dyDescent="0.3">
      <c r="A18" s="18"/>
      <c r="B18" s="19" t="s">
        <v>225</v>
      </c>
      <c r="C18" s="18"/>
      <c r="D18" s="18"/>
      <c r="E18" s="18"/>
      <c r="F18" s="18"/>
      <c r="G18" s="18"/>
    </row>
    <row r="19" spans="1:7" x14ac:dyDescent="0.2">
      <c r="C19" s="20" t="s">
        <v>11</v>
      </c>
      <c r="D19" s="21">
        <v>4</v>
      </c>
    </row>
    <row r="20" spans="1:7" x14ac:dyDescent="0.2">
      <c r="C20" s="20" t="s">
        <v>226</v>
      </c>
      <c r="D20" s="21">
        <v>4</v>
      </c>
    </row>
    <row r="21" spans="1:7" x14ac:dyDescent="0.2">
      <c r="C21" s="20" t="s">
        <v>227</v>
      </c>
      <c r="D21" s="21">
        <v>4</v>
      </c>
    </row>
    <row r="22" spans="1:7" x14ac:dyDescent="0.2">
      <c r="C22" s="20" t="s">
        <v>228</v>
      </c>
      <c r="D22" s="21">
        <v>4</v>
      </c>
    </row>
    <row r="23" spans="1:7" ht="15" x14ac:dyDescent="0.25">
      <c r="C23" s="20" t="s">
        <v>229</v>
      </c>
      <c r="D23" s="22">
        <f>SUM(D19:D22)/16</f>
        <v>1</v>
      </c>
    </row>
    <row r="25" spans="1:7" ht="18.75" x14ac:dyDescent="0.3">
      <c r="A25" s="23"/>
      <c r="B25" s="24" t="s">
        <v>230</v>
      </c>
      <c r="C25" s="23"/>
      <c r="D25" s="23"/>
      <c r="E25" s="23"/>
      <c r="F25" s="23"/>
      <c r="G25" s="23"/>
    </row>
    <row r="26" spans="1:7" x14ac:dyDescent="0.2">
      <c r="C26" s="25" t="s">
        <v>245</v>
      </c>
      <c r="D26" s="26">
        <v>70</v>
      </c>
      <c r="E26" s="27" t="s">
        <v>215</v>
      </c>
    </row>
    <row r="27" spans="1:7" x14ac:dyDescent="0.2">
      <c r="C27" s="28" t="s">
        <v>231</v>
      </c>
      <c r="D27" s="29">
        <v>20000</v>
      </c>
      <c r="E27" s="30" t="s">
        <v>215</v>
      </c>
    </row>
    <row r="28" spans="1:7" x14ac:dyDescent="0.2">
      <c r="C28" s="28" t="s">
        <v>232</v>
      </c>
      <c r="D28" s="29">
        <v>10000</v>
      </c>
      <c r="E28" t="s">
        <v>215</v>
      </c>
    </row>
    <row r="29" spans="1:7" x14ac:dyDescent="0.2">
      <c r="B29" t="s">
        <v>221</v>
      </c>
    </row>
    <row r="30" spans="1:7" x14ac:dyDescent="0.2">
      <c r="C30" s="28" t="s">
        <v>233</v>
      </c>
      <c r="D30" s="31" t="s">
        <v>234</v>
      </c>
    </row>
    <row r="31" spans="1:7" ht="15" customHeight="1" x14ac:dyDescent="0.2">
      <c r="C31" s="124" t="s">
        <v>235</v>
      </c>
      <c r="D31" s="124"/>
      <c r="E31" s="124"/>
      <c r="F31" s="32">
        <f>MIN(Area*Kostnad_per_kvcm_etabl+gatuträdetabl,85000)</f>
        <v>70273.067649152435</v>
      </c>
      <c r="G31" t="s">
        <v>215</v>
      </c>
    </row>
    <row r="32" spans="1:7" ht="15" customHeight="1" x14ac:dyDescent="0.2">
      <c r="C32" s="124" t="s">
        <v>236</v>
      </c>
      <c r="D32" s="124"/>
      <c r="E32" s="124"/>
      <c r="F32" s="32">
        <f>MIN(Area*Kostnad_per_kvcm_etabl+övrigmarketabl,75000)</f>
        <v>60273.067649152435</v>
      </c>
      <c r="G32" t="s">
        <v>215</v>
      </c>
    </row>
    <row r="34" spans="1:7" ht="18.75" x14ac:dyDescent="0.3">
      <c r="A34" s="33"/>
      <c r="B34" s="34" t="s">
        <v>237</v>
      </c>
      <c r="C34" s="33"/>
      <c r="D34" s="33"/>
      <c r="E34" s="33"/>
      <c r="F34" s="33"/>
      <c r="G34" s="33"/>
    </row>
    <row r="35" spans="1:7" ht="15" x14ac:dyDescent="0.25">
      <c r="C35" s="35" t="s">
        <v>224</v>
      </c>
      <c r="D35" s="36">
        <f>Trädets_värde</f>
        <v>170415.49704142014</v>
      </c>
      <c r="E35" s="37" t="s">
        <v>215</v>
      </c>
    </row>
    <row r="36" spans="1:7" ht="15" x14ac:dyDescent="0.25">
      <c r="C36" s="38" t="s">
        <v>238</v>
      </c>
      <c r="D36" s="39">
        <f>skadorvitalitet</f>
        <v>1</v>
      </c>
    </row>
    <row r="37" spans="1:7" ht="15" x14ac:dyDescent="0.25">
      <c r="C37" s="40" t="s">
        <v>239</v>
      </c>
      <c r="D37" s="41">
        <f>IF(D30="gatuträd",F31,F32)</f>
        <v>60273.067649152435</v>
      </c>
      <c r="E37" s="40" t="s">
        <v>215</v>
      </c>
    </row>
    <row r="38" spans="1:7" ht="15.75" x14ac:dyDescent="0.2">
      <c r="C38" s="42" t="s">
        <v>240</v>
      </c>
      <c r="D38" s="43">
        <f>Trädets_värde*summaskador+planteringetableringkostnad</f>
        <v>230688.56469057256</v>
      </c>
      <c r="E38" s="44" t="s">
        <v>215</v>
      </c>
    </row>
    <row r="40" spans="1:7" x14ac:dyDescent="0.2">
      <c r="B40" s="45" t="s">
        <v>248</v>
      </c>
    </row>
  </sheetData>
  <mergeCells count="3">
    <mergeCell ref="D8:G8"/>
    <mergeCell ref="C31:E31"/>
    <mergeCell ref="C32:E32"/>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14</vt:i4>
      </vt:variant>
    </vt:vector>
  </HeadingPairs>
  <TitlesOfParts>
    <vt:vector size="17" baseType="lpstr">
      <vt:lpstr>Uträkning av ersättningsvärde</vt:lpstr>
      <vt:lpstr>Formler</vt:lpstr>
      <vt:lpstr>Formulär enstaka träd</vt:lpstr>
      <vt:lpstr>Area</vt:lpstr>
      <vt:lpstr>area1214</vt:lpstr>
      <vt:lpstr>basvärde</vt:lpstr>
      <vt:lpstr>diam1214</vt:lpstr>
      <vt:lpstr>EUR</vt:lpstr>
      <vt:lpstr>gatuträdetabl</vt:lpstr>
      <vt:lpstr>Kostnad_per_kvcm_etabl</vt:lpstr>
      <vt:lpstr>kvadratcmpris</vt:lpstr>
      <vt:lpstr>planteringetableringkostnad</vt:lpstr>
      <vt:lpstr>skadorvitalitet</vt:lpstr>
      <vt:lpstr>Stamomkrets</vt:lpstr>
      <vt:lpstr>summaskador</vt:lpstr>
      <vt:lpstr>Trädets_värde</vt:lpstr>
      <vt:lpstr>övrigmarketabl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dc:creator>
  <cp:lastModifiedBy>Johan Östberg</cp:lastModifiedBy>
  <cp:revision>2</cp:revision>
  <dcterms:created xsi:type="dcterms:W3CDTF">2012-06-10T08:34:30Z</dcterms:created>
  <dcterms:modified xsi:type="dcterms:W3CDTF">2023-06-16T05:26:26Z</dcterms:modified>
</cp:coreProperties>
</file>